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0335" tabRatio="721"/>
  </bookViews>
  <sheets>
    <sheet name="введение" sheetId="12" r:id="rId1"/>
    <sheet name="№ 910 Декларация " sheetId="1" r:id="rId2"/>
    <sheet name="№ 1доход " sheetId="2" r:id="rId3"/>
    <sheet name="№ 2 Начис. доходы работ.  " sheetId="67" r:id="rId4"/>
    <sheet name="№ 2.1 Начис. доходы работ" sheetId="60" r:id="rId5"/>
    <sheet name="№ 2.2 Начис. доходы работ" sheetId="63" r:id="rId6"/>
    <sheet name="№ 2.3 Начис. доходы работ" sheetId="64" r:id="rId7"/>
    <sheet name="№ 2.4 Начис. доходы работ" sheetId="3" r:id="rId8"/>
    <sheet name="№ 2.5 Начис. доходы работ. " sheetId="65" r:id="rId9"/>
    <sheet name="№ 2.6 Начис. доходы работ. " sheetId="66" r:id="rId10"/>
    <sheet name="№4 Дивиденды" sheetId="69" r:id="rId11"/>
    <sheet name="№ 3 Договора ГПХ" sheetId="68" r:id="rId12"/>
  </sheets>
  <definedNames>
    <definedName name="_SUB100" localSheetId="0">введение!$A$3</definedName>
    <definedName name="sub1002163307" localSheetId="0">введение!$A$4</definedName>
  </definedNames>
  <calcPr calcId="145621" iterate="1"/>
</workbook>
</file>

<file path=xl/calcChain.xml><?xml version="1.0" encoding="utf-8"?>
<calcChain xmlns="http://schemas.openxmlformats.org/spreadsheetml/2006/main">
  <c r="L56" i="1" l="1"/>
  <c r="H25" i="3" l="1"/>
  <c r="G25" i="3"/>
  <c r="I25" i="3" s="1"/>
  <c r="H24" i="3"/>
  <c r="G24" i="3"/>
  <c r="I24" i="3" s="1"/>
  <c r="I23" i="3"/>
  <c r="H23" i="3"/>
  <c r="G23" i="3"/>
  <c r="I22" i="3"/>
  <c r="H22" i="3"/>
  <c r="G22" i="3"/>
  <c r="H21" i="3"/>
  <c r="G21" i="3"/>
  <c r="I21" i="3" s="1"/>
  <c r="H20" i="3"/>
  <c r="G20" i="3"/>
  <c r="I20" i="3" s="1"/>
  <c r="I19" i="3"/>
  <c r="H19" i="3"/>
  <c r="G19" i="3"/>
  <c r="I18" i="3"/>
  <c r="H18" i="3"/>
  <c r="G18" i="3"/>
  <c r="H17" i="3"/>
  <c r="H16" i="3"/>
  <c r="H14" i="3"/>
  <c r="K15" i="69"/>
  <c r="Q15" i="69" s="1"/>
  <c r="K16" i="69"/>
  <c r="L16" i="69" s="1"/>
  <c r="K17" i="69"/>
  <c r="I25" i="66"/>
  <c r="H25" i="66"/>
  <c r="I24" i="66"/>
  <c r="H24" i="66"/>
  <c r="I23" i="66"/>
  <c r="H23" i="66"/>
  <c r="I22" i="66"/>
  <c r="H22" i="66"/>
  <c r="I21" i="66"/>
  <c r="H21" i="66"/>
  <c r="I20" i="66"/>
  <c r="H20" i="66"/>
  <c r="I19" i="66"/>
  <c r="H19" i="66"/>
  <c r="I18" i="66"/>
  <c r="H18" i="66"/>
  <c r="H17" i="66"/>
  <c r="H16" i="66"/>
  <c r="H15" i="66"/>
  <c r="H14" i="66"/>
  <c r="I25" i="65"/>
  <c r="H25" i="65"/>
  <c r="I24" i="65"/>
  <c r="H24" i="65"/>
  <c r="I23" i="65"/>
  <c r="H23" i="65"/>
  <c r="I22" i="65"/>
  <c r="H22" i="65"/>
  <c r="I21" i="65"/>
  <c r="H21" i="65"/>
  <c r="I20" i="65"/>
  <c r="H20" i="65"/>
  <c r="I19" i="65"/>
  <c r="H19" i="65"/>
  <c r="I18" i="65"/>
  <c r="H18" i="65"/>
  <c r="H17" i="65"/>
  <c r="H16" i="65"/>
  <c r="H15" i="65"/>
  <c r="H14" i="65"/>
  <c r="I25" i="64"/>
  <c r="H25" i="64"/>
  <c r="I24" i="64"/>
  <c r="H24" i="64"/>
  <c r="I23" i="64"/>
  <c r="H23" i="64"/>
  <c r="I22" i="64"/>
  <c r="H22" i="64"/>
  <c r="I21" i="64"/>
  <c r="H21" i="64"/>
  <c r="I20" i="64"/>
  <c r="H20" i="64"/>
  <c r="I19" i="64"/>
  <c r="H19" i="64"/>
  <c r="I18" i="64"/>
  <c r="H18" i="64"/>
  <c r="H17" i="64"/>
  <c r="H16" i="64"/>
  <c r="H15" i="64"/>
  <c r="H14" i="64"/>
  <c r="I25" i="63"/>
  <c r="H25" i="63"/>
  <c r="I24" i="63"/>
  <c r="H24" i="63"/>
  <c r="I23" i="63"/>
  <c r="H23" i="63"/>
  <c r="I22" i="63"/>
  <c r="H22" i="63"/>
  <c r="I21" i="63"/>
  <c r="H21" i="63"/>
  <c r="I20" i="63"/>
  <c r="H20" i="63"/>
  <c r="I19" i="63"/>
  <c r="H19" i="63"/>
  <c r="I18" i="63"/>
  <c r="H18" i="63"/>
  <c r="H17" i="63"/>
  <c r="H16" i="63"/>
  <c r="H15" i="63"/>
  <c r="H14" i="63"/>
  <c r="I19" i="60"/>
  <c r="I20" i="60"/>
  <c r="I21" i="60"/>
  <c r="I22" i="60"/>
  <c r="I23" i="60"/>
  <c r="I24" i="60"/>
  <c r="I25" i="60"/>
  <c r="H15" i="60"/>
  <c r="H16" i="60"/>
  <c r="H17" i="60"/>
  <c r="H18" i="60"/>
  <c r="H19" i="60"/>
  <c r="H20" i="60"/>
  <c r="H21" i="60"/>
  <c r="H22" i="60"/>
  <c r="H23" i="60"/>
  <c r="H24" i="60"/>
  <c r="H25" i="60"/>
  <c r="H14" i="60"/>
  <c r="L126" i="1"/>
  <c r="L121" i="1"/>
  <c r="Q25" i="66"/>
  <c r="Q24" i="66"/>
  <c r="Q23" i="66"/>
  <c r="Q22" i="66"/>
  <c r="Q21" i="66"/>
  <c r="Q20" i="66"/>
  <c r="Q19" i="66"/>
  <c r="Q18" i="66"/>
  <c r="Q16" i="66"/>
  <c r="Q25" i="65"/>
  <c r="Q24" i="65"/>
  <c r="Q23" i="65"/>
  <c r="Q22" i="65"/>
  <c r="Q21" i="65"/>
  <c r="Q20" i="65"/>
  <c r="Q19" i="65"/>
  <c r="Q18" i="65"/>
  <c r="Q25" i="3"/>
  <c r="Q24" i="3"/>
  <c r="Q23" i="3"/>
  <c r="Q22" i="3"/>
  <c r="Q21" i="3"/>
  <c r="Q20" i="3"/>
  <c r="Q19" i="3"/>
  <c r="Q18" i="3"/>
  <c r="Q25" i="64"/>
  <c r="Q24" i="64"/>
  <c r="Q23" i="64"/>
  <c r="Q22" i="64"/>
  <c r="Q21" i="64"/>
  <c r="Q20" i="64"/>
  <c r="Q19" i="64"/>
  <c r="Q18" i="64"/>
  <c r="Q15" i="64"/>
  <c r="Q25" i="63"/>
  <c r="Q24" i="63"/>
  <c r="Q23" i="63"/>
  <c r="Q22" i="63"/>
  <c r="Q21" i="63"/>
  <c r="Q20" i="63"/>
  <c r="Q19" i="63"/>
  <c r="Q18" i="63"/>
  <c r="Q19" i="60"/>
  <c r="Q20" i="60"/>
  <c r="Q21" i="60"/>
  <c r="Q22" i="60"/>
  <c r="Q23" i="60"/>
  <c r="Q24" i="60"/>
  <c r="Q25" i="60"/>
  <c r="L19" i="69"/>
  <c r="M19" i="69"/>
  <c r="N19" i="69"/>
  <c r="O19" i="69"/>
  <c r="P19" i="69"/>
  <c r="Q19" i="69"/>
  <c r="R19" i="69"/>
  <c r="S19" i="69"/>
  <c r="T19" i="69"/>
  <c r="U19" i="69"/>
  <c r="V19" i="69"/>
  <c r="W19" i="69"/>
  <c r="L20" i="69"/>
  <c r="M20" i="69"/>
  <c r="N20" i="69"/>
  <c r="O20" i="69"/>
  <c r="P20" i="69"/>
  <c r="Q20" i="69"/>
  <c r="R20" i="69"/>
  <c r="S20" i="69"/>
  <c r="T20" i="69"/>
  <c r="U20" i="69"/>
  <c r="V20" i="69"/>
  <c r="W20" i="69"/>
  <c r="L21" i="69"/>
  <c r="M21" i="69"/>
  <c r="N21" i="69"/>
  <c r="O21" i="69"/>
  <c r="P21" i="69"/>
  <c r="Q21" i="69"/>
  <c r="R21" i="69"/>
  <c r="S21" i="69"/>
  <c r="T21" i="69"/>
  <c r="U21" i="69"/>
  <c r="V21" i="69"/>
  <c r="W21" i="69"/>
  <c r="L22" i="69"/>
  <c r="M22" i="69"/>
  <c r="N22" i="69"/>
  <c r="O22" i="69"/>
  <c r="P22" i="69"/>
  <c r="Q22" i="69"/>
  <c r="R22" i="69"/>
  <c r="S22" i="69"/>
  <c r="T22" i="69"/>
  <c r="U22" i="69"/>
  <c r="V22" i="69"/>
  <c r="W22" i="69"/>
  <c r="L23" i="69"/>
  <c r="M23" i="69"/>
  <c r="N23" i="69"/>
  <c r="O23" i="69"/>
  <c r="P23" i="69"/>
  <c r="Q23" i="69"/>
  <c r="R23" i="69"/>
  <c r="S23" i="69"/>
  <c r="T23" i="69"/>
  <c r="U23" i="69"/>
  <c r="V23" i="69"/>
  <c r="W23" i="69"/>
  <c r="L24" i="69"/>
  <c r="M24" i="69"/>
  <c r="N24" i="69"/>
  <c r="O24" i="69"/>
  <c r="P24" i="69"/>
  <c r="Q24" i="69"/>
  <c r="R24" i="69"/>
  <c r="S24" i="69"/>
  <c r="T24" i="69"/>
  <c r="U24" i="69"/>
  <c r="V24" i="69"/>
  <c r="W24" i="69"/>
  <c r="M25" i="69"/>
  <c r="U25" i="69"/>
  <c r="V25" i="69"/>
  <c r="L26" i="69"/>
  <c r="M26" i="69"/>
  <c r="N26" i="69"/>
  <c r="O26" i="69"/>
  <c r="P26" i="69"/>
  <c r="Q26" i="69"/>
  <c r="R26" i="69"/>
  <c r="S26" i="69"/>
  <c r="T26" i="69"/>
  <c r="U26" i="69"/>
  <c r="V26" i="69"/>
  <c r="W26" i="69"/>
  <c r="N17" i="69"/>
  <c r="K18" i="69"/>
  <c r="L18" i="69" s="1"/>
  <c r="K19" i="69"/>
  <c r="K20" i="69"/>
  <c r="K21" i="69"/>
  <c r="K22" i="69"/>
  <c r="K23" i="69"/>
  <c r="K24" i="69"/>
  <c r="K25" i="69"/>
  <c r="O25" i="69" s="1"/>
  <c r="K26" i="69"/>
  <c r="V14" i="69"/>
  <c r="D8" i="66"/>
  <c r="T14" i="69"/>
  <c r="D8" i="65"/>
  <c r="R14" i="69"/>
  <c r="D9" i="3"/>
  <c r="P14" i="69"/>
  <c r="D9" i="64"/>
  <c r="N14" i="69"/>
  <c r="L14" i="69"/>
  <c r="I17" i="69"/>
  <c r="I18" i="69"/>
  <c r="I19" i="69"/>
  <c r="I20" i="69"/>
  <c r="I21" i="69"/>
  <c r="I22" i="69"/>
  <c r="I23" i="69"/>
  <c r="I24" i="69"/>
  <c r="I25" i="69"/>
  <c r="I26" i="69"/>
  <c r="H16" i="69"/>
  <c r="H17" i="69"/>
  <c r="H18" i="69"/>
  <c r="H19" i="69"/>
  <c r="H20" i="69"/>
  <c r="H21" i="69"/>
  <c r="H22" i="69"/>
  <c r="H23" i="69"/>
  <c r="H24" i="69"/>
  <c r="H25" i="69"/>
  <c r="H26" i="69"/>
  <c r="H15" i="69"/>
  <c r="G16" i="69"/>
  <c r="I16" i="69" s="1"/>
  <c r="G17" i="69"/>
  <c r="G18" i="69"/>
  <c r="J18" i="69" s="1"/>
  <c r="G19" i="69"/>
  <c r="J19" i="69" s="1"/>
  <c r="G20" i="69"/>
  <c r="J20" i="69" s="1"/>
  <c r="G21" i="69"/>
  <c r="J21" i="69" s="1"/>
  <c r="G22" i="69"/>
  <c r="J22" i="69" s="1"/>
  <c r="G23" i="69"/>
  <c r="J23" i="69" s="1"/>
  <c r="G24" i="69"/>
  <c r="J24" i="69" s="1"/>
  <c r="G25" i="69"/>
  <c r="J25" i="69" s="1"/>
  <c r="G26" i="69"/>
  <c r="J26" i="69" s="1"/>
  <c r="G15" i="69"/>
  <c r="I15" i="69" s="1"/>
  <c r="F27" i="69"/>
  <c r="F8" i="69"/>
  <c r="G8" i="69"/>
  <c r="E27" i="69"/>
  <c r="E7" i="69"/>
  <c r="Q16" i="67"/>
  <c r="O16" i="67"/>
  <c r="N16" i="67"/>
  <c r="J16" i="67"/>
  <c r="G16" i="67"/>
  <c r="C16" i="67"/>
  <c r="U26" i="66"/>
  <c r="R26" i="66"/>
  <c r="N26" i="66"/>
  <c r="L26" i="66"/>
  <c r="J26" i="66"/>
  <c r="F26" i="66"/>
  <c r="D26" i="66"/>
  <c r="V25" i="66"/>
  <c r="W25" i="66" s="1"/>
  <c r="T25" i="66"/>
  <c r="S25" i="66"/>
  <c r="K25" i="66"/>
  <c r="M25" i="66" s="1"/>
  <c r="O25" i="66" s="1"/>
  <c r="P25" i="66" s="1"/>
  <c r="E25" i="66"/>
  <c r="V24" i="66"/>
  <c r="W24" i="66" s="1"/>
  <c r="T24" i="66"/>
  <c r="S24" i="66"/>
  <c r="M24" i="66"/>
  <c r="O24" i="66" s="1"/>
  <c r="P24" i="66" s="1"/>
  <c r="K24" i="66"/>
  <c r="E24" i="66"/>
  <c r="G24" i="66" s="1"/>
  <c r="V23" i="66"/>
  <c r="W23" i="66" s="1"/>
  <c r="T23" i="66"/>
  <c r="S23" i="66"/>
  <c r="K23" i="66"/>
  <c r="M23" i="66" s="1"/>
  <c r="O23" i="66" s="1"/>
  <c r="P23" i="66" s="1"/>
  <c r="E23" i="66"/>
  <c r="G23" i="66" s="1"/>
  <c r="V22" i="66"/>
  <c r="W22" i="66" s="1"/>
  <c r="T22" i="66"/>
  <c r="S22" i="66"/>
  <c r="K22" i="66"/>
  <c r="M22" i="66" s="1"/>
  <c r="O22" i="66" s="1"/>
  <c r="P22" i="66" s="1"/>
  <c r="E22" i="66"/>
  <c r="W21" i="66"/>
  <c r="V21" i="66"/>
  <c r="T21" i="66"/>
  <c r="S21" i="66"/>
  <c r="K21" i="66"/>
  <c r="M21" i="66" s="1"/>
  <c r="O21" i="66" s="1"/>
  <c r="P21" i="66" s="1"/>
  <c r="E21" i="66"/>
  <c r="V20" i="66"/>
  <c r="W20" i="66" s="1"/>
  <c r="T20" i="66"/>
  <c r="S20" i="66"/>
  <c r="K20" i="66"/>
  <c r="M20" i="66" s="1"/>
  <c r="E20" i="66"/>
  <c r="V19" i="66"/>
  <c r="W19" i="66" s="1"/>
  <c r="T19" i="66"/>
  <c r="S19" i="66"/>
  <c r="K19" i="66"/>
  <c r="M19" i="66" s="1"/>
  <c r="O19" i="66" s="1"/>
  <c r="P19" i="66" s="1"/>
  <c r="E19" i="66"/>
  <c r="V18" i="66"/>
  <c r="W18" i="66" s="1"/>
  <c r="T18" i="66"/>
  <c r="S18" i="66"/>
  <c r="K18" i="66"/>
  <c r="M18" i="66" s="1"/>
  <c r="E18" i="66"/>
  <c r="V17" i="66"/>
  <c r="W17" i="66" s="1"/>
  <c r="T17" i="66"/>
  <c r="S17" i="66"/>
  <c r="O17" i="66"/>
  <c r="P17" i="66" s="1"/>
  <c r="Q17" i="66" s="1"/>
  <c r="K17" i="66"/>
  <c r="M17" i="66" s="1"/>
  <c r="G17" i="66"/>
  <c r="I17" i="66" s="1"/>
  <c r="E17" i="66"/>
  <c r="V16" i="66"/>
  <c r="W16" i="66" s="1"/>
  <c r="T16" i="66"/>
  <c r="S16" i="66"/>
  <c r="K16" i="66"/>
  <c r="M16" i="66" s="1"/>
  <c r="O16" i="66" s="1"/>
  <c r="P16" i="66" s="1"/>
  <c r="E16" i="66"/>
  <c r="V15" i="66"/>
  <c r="W15" i="66" s="1"/>
  <c r="T15" i="66"/>
  <c r="S15" i="66"/>
  <c r="K15" i="66"/>
  <c r="E15" i="66"/>
  <c r="V14" i="66"/>
  <c r="W14" i="66" s="1"/>
  <c r="T14" i="66"/>
  <c r="S14" i="66"/>
  <c r="K14" i="66"/>
  <c r="M14" i="66" s="1"/>
  <c r="O14" i="66" s="1"/>
  <c r="E14" i="66"/>
  <c r="U26" i="65"/>
  <c r="R26" i="65"/>
  <c r="N26" i="65"/>
  <c r="L26" i="65"/>
  <c r="J26" i="65"/>
  <c r="F26" i="65"/>
  <c r="D26" i="65"/>
  <c r="V25" i="65"/>
  <c r="W25" i="65" s="1"/>
  <c r="T25" i="65"/>
  <c r="S25" i="65"/>
  <c r="K25" i="65"/>
  <c r="M25" i="65" s="1"/>
  <c r="O25" i="65" s="1"/>
  <c r="P25" i="65" s="1"/>
  <c r="E25" i="65"/>
  <c r="V24" i="65"/>
  <c r="W24" i="65" s="1"/>
  <c r="T24" i="65"/>
  <c r="S24" i="65"/>
  <c r="K24" i="65"/>
  <c r="M24" i="65" s="1"/>
  <c r="E24" i="65"/>
  <c r="W23" i="65"/>
  <c r="V23" i="65"/>
  <c r="T23" i="65"/>
  <c r="S23" i="65"/>
  <c r="K23" i="65"/>
  <c r="M23" i="65" s="1"/>
  <c r="O23" i="65" s="1"/>
  <c r="P23" i="65" s="1"/>
  <c r="E23" i="65"/>
  <c r="V22" i="65"/>
  <c r="W22" i="65" s="1"/>
  <c r="T22" i="65"/>
  <c r="S22" i="65"/>
  <c r="M22" i="65"/>
  <c r="O22" i="65" s="1"/>
  <c r="P22" i="65" s="1"/>
  <c r="K22" i="65"/>
  <c r="G22" i="65"/>
  <c r="E22" i="65"/>
  <c r="W21" i="65"/>
  <c r="V21" i="65"/>
  <c r="T21" i="65"/>
  <c r="S21" i="65"/>
  <c r="K21" i="65"/>
  <c r="M21" i="65" s="1"/>
  <c r="O21" i="65" s="1"/>
  <c r="P21" i="65" s="1"/>
  <c r="E21" i="65"/>
  <c r="G21" i="65" s="1"/>
  <c r="V20" i="65"/>
  <c r="W20" i="65" s="1"/>
  <c r="T20" i="65"/>
  <c r="S20" i="65"/>
  <c r="M20" i="65"/>
  <c r="O20" i="65" s="1"/>
  <c r="P20" i="65" s="1"/>
  <c r="K20" i="65"/>
  <c r="E20" i="65"/>
  <c r="G20" i="65" s="1"/>
  <c r="V19" i="65"/>
  <c r="W19" i="65" s="1"/>
  <c r="T19" i="65"/>
  <c r="S19" i="65"/>
  <c r="K19" i="65"/>
  <c r="M19" i="65" s="1"/>
  <c r="O19" i="65" s="1"/>
  <c r="P19" i="65" s="1"/>
  <c r="E19" i="65"/>
  <c r="G19" i="65" s="1"/>
  <c r="V18" i="65"/>
  <c r="W18" i="65" s="1"/>
  <c r="T18" i="65"/>
  <c r="S18" i="65"/>
  <c r="K18" i="65"/>
  <c r="M18" i="65" s="1"/>
  <c r="O18" i="65" s="1"/>
  <c r="P18" i="65" s="1"/>
  <c r="E18" i="65"/>
  <c r="V17" i="65"/>
  <c r="W17" i="65" s="1"/>
  <c r="T17" i="65"/>
  <c r="S17" i="65"/>
  <c r="K17" i="65"/>
  <c r="M17" i="65" s="1"/>
  <c r="O17" i="65" s="1"/>
  <c r="P17" i="65" s="1"/>
  <c r="Q17" i="65" s="1"/>
  <c r="E17" i="65"/>
  <c r="G17" i="65" s="1"/>
  <c r="I17" i="65" s="1"/>
  <c r="V16" i="65"/>
  <c r="W16" i="65" s="1"/>
  <c r="T16" i="65"/>
  <c r="S16" i="65"/>
  <c r="K16" i="65"/>
  <c r="M16" i="65" s="1"/>
  <c r="E16" i="65"/>
  <c r="W15" i="65"/>
  <c r="V15" i="65"/>
  <c r="T15" i="65"/>
  <c r="S15" i="65"/>
  <c r="K15" i="65"/>
  <c r="E15" i="65"/>
  <c r="V14" i="65"/>
  <c r="W14" i="65" s="1"/>
  <c r="T14" i="65"/>
  <c r="S14" i="65"/>
  <c r="K14" i="65"/>
  <c r="M14" i="65" s="1"/>
  <c r="O14" i="65" s="1"/>
  <c r="E14" i="65"/>
  <c r="U26" i="3"/>
  <c r="R26" i="3"/>
  <c r="N26" i="3"/>
  <c r="L26" i="3"/>
  <c r="J26" i="3"/>
  <c r="F26" i="3"/>
  <c r="D26" i="3"/>
  <c r="V25" i="3"/>
  <c r="W25" i="3" s="1"/>
  <c r="T25" i="3"/>
  <c r="S25" i="3"/>
  <c r="K25" i="3"/>
  <c r="M25" i="3" s="1"/>
  <c r="O25" i="3" s="1"/>
  <c r="P25" i="3" s="1"/>
  <c r="E25" i="3"/>
  <c r="V24" i="3"/>
  <c r="W24" i="3" s="1"/>
  <c r="T24" i="3"/>
  <c r="S24" i="3"/>
  <c r="K24" i="3"/>
  <c r="M24" i="3" s="1"/>
  <c r="E24" i="3"/>
  <c r="W23" i="3"/>
  <c r="V23" i="3"/>
  <c r="T23" i="3"/>
  <c r="S23" i="3"/>
  <c r="K23" i="3"/>
  <c r="M23" i="3" s="1"/>
  <c r="O23" i="3" s="1"/>
  <c r="P23" i="3" s="1"/>
  <c r="E23" i="3"/>
  <c r="V22" i="3"/>
  <c r="W22" i="3" s="1"/>
  <c r="T22" i="3"/>
  <c r="S22" i="3"/>
  <c r="M22" i="3"/>
  <c r="O22" i="3" s="1"/>
  <c r="P22" i="3" s="1"/>
  <c r="K22" i="3"/>
  <c r="E22" i="3"/>
  <c r="W21" i="3"/>
  <c r="V21" i="3"/>
  <c r="T21" i="3"/>
  <c r="S21" i="3"/>
  <c r="K21" i="3"/>
  <c r="M21" i="3" s="1"/>
  <c r="O21" i="3" s="1"/>
  <c r="P21" i="3" s="1"/>
  <c r="E21" i="3"/>
  <c r="V20" i="3"/>
  <c r="W20" i="3" s="1"/>
  <c r="T20" i="3"/>
  <c r="S20" i="3"/>
  <c r="M20" i="3"/>
  <c r="O20" i="3" s="1"/>
  <c r="P20" i="3" s="1"/>
  <c r="K20" i="3"/>
  <c r="E20" i="3"/>
  <c r="V19" i="3"/>
  <c r="W19" i="3" s="1"/>
  <c r="T19" i="3"/>
  <c r="S19" i="3"/>
  <c r="K19" i="3"/>
  <c r="M19" i="3" s="1"/>
  <c r="O19" i="3" s="1"/>
  <c r="P19" i="3" s="1"/>
  <c r="E19" i="3"/>
  <c r="V18" i="3"/>
  <c r="W18" i="3" s="1"/>
  <c r="T18" i="3"/>
  <c r="S18" i="3"/>
  <c r="K18" i="3"/>
  <c r="M18" i="3" s="1"/>
  <c r="O18" i="3" s="1"/>
  <c r="P18" i="3" s="1"/>
  <c r="E18" i="3"/>
  <c r="V17" i="3"/>
  <c r="W17" i="3" s="1"/>
  <c r="T17" i="3"/>
  <c r="S17" i="3"/>
  <c r="O17" i="3"/>
  <c r="P17" i="3" s="1"/>
  <c r="Q17" i="3" s="1"/>
  <c r="K17" i="3"/>
  <c r="M17" i="3" s="1"/>
  <c r="E17" i="3"/>
  <c r="G17" i="3" s="1"/>
  <c r="I17" i="3" s="1"/>
  <c r="V16" i="3"/>
  <c r="W16" i="3" s="1"/>
  <c r="T16" i="3"/>
  <c r="S16" i="3"/>
  <c r="K16" i="3"/>
  <c r="M16" i="3" s="1"/>
  <c r="G16" i="3" s="1"/>
  <c r="I16" i="3" s="1"/>
  <c r="E16" i="3"/>
  <c r="W15" i="3"/>
  <c r="V15" i="3"/>
  <c r="T15" i="3"/>
  <c r="S15" i="3"/>
  <c r="K15" i="3"/>
  <c r="E15" i="3"/>
  <c r="V14" i="3"/>
  <c r="W14" i="3" s="1"/>
  <c r="T14" i="3"/>
  <c r="S14" i="3"/>
  <c r="K14" i="3"/>
  <c r="M14" i="3" s="1"/>
  <c r="O14" i="3" s="1"/>
  <c r="E14" i="3"/>
  <c r="U26" i="64"/>
  <c r="R26" i="64"/>
  <c r="N26" i="64"/>
  <c r="L26" i="64"/>
  <c r="J26" i="64"/>
  <c r="F26" i="64"/>
  <c r="D26" i="64"/>
  <c r="V25" i="64"/>
  <c r="W25" i="64" s="1"/>
  <c r="T25" i="64"/>
  <c r="S25" i="64"/>
  <c r="M25" i="64"/>
  <c r="O25" i="64" s="1"/>
  <c r="P25" i="64" s="1"/>
  <c r="K25" i="64"/>
  <c r="G25" i="64"/>
  <c r="E25" i="64"/>
  <c r="V24" i="64"/>
  <c r="W24" i="64" s="1"/>
  <c r="T24" i="64"/>
  <c r="S24" i="64"/>
  <c r="K24" i="64"/>
  <c r="M24" i="64" s="1"/>
  <c r="O24" i="64" s="1"/>
  <c r="P24" i="64" s="1"/>
  <c r="E24" i="64"/>
  <c r="W23" i="64"/>
  <c r="V23" i="64"/>
  <c r="T23" i="64"/>
  <c r="S23" i="64"/>
  <c r="K23" i="64"/>
  <c r="M23" i="64" s="1"/>
  <c r="O23" i="64" s="1"/>
  <c r="P23" i="64" s="1"/>
  <c r="E23" i="64"/>
  <c r="V22" i="64"/>
  <c r="W22" i="64" s="1"/>
  <c r="T22" i="64"/>
  <c r="S22" i="64"/>
  <c r="K22" i="64"/>
  <c r="M22" i="64" s="1"/>
  <c r="E22" i="64"/>
  <c r="V21" i="64"/>
  <c r="W21" i="64" s="1"/>
  <c r="T21" i="64"/>
  <c r="S21" i="64"/>
  <c r="M21" i="64"/>
  <c r="O21" i="64" s="1"/>
  <c r="P21" i="64" s="1"/>
  <c r="K21" i="64"/>
  <c r="G21" i="64"/>
  <c r="E21" i="64"/>
  <c r="V20" i="64"/>
  <c r="W20" i="64" s="1"/>
  <c r="T20" i="64"/>
  <c r="S20" i="64"/>
  <c r="K20" i="64"/>
  <c r="M20" i="64" s="1"/>
  <c r="O20" i="64" s="1"/>
  <c r="P20" i="64" s="1"/>
  <c r="E20" i="64"/>
  <c r="W19" i="64"/>
  <c r="V19" i="64"/>
  <c r="T19" i="64"/>
  <c r="S19" i="64"/>
  <c r="K19" i="64"/>
  <c r="M19" i="64" s="1"/>
  <c r="O19" i="64" s="1"/>
  <c r="P19" i="64" s="1"/>
  <c r="E19" i="64"/>
  <c r="V18" i="64"/>
  <c r="W18" i="64" s="1"/>
  <c r="T18" i="64"/>
  <c r="S18" i="64"/>
  <c r="K18" i="64"/>
  <c r="M18" i="64" s="1"/>
  <c r="E18" i="64"/>
  <c r="V17" i="64"/>
  <c r="W17" i="64" s="1"/>
  <c r="T17" i="64"/>
  <c r="S17" i="64"/>
  <c r="M17" i="64"/>
  <c r="O17" i="64" s="1"/>
  <c r="P17" i="64" s="1"/>
  <c r="Q17" i="64" s="1"/>
  <c r="K17" i="64"/>
  <c r="E17" i="64"/>
  <c r="G17" i="64" s="1"/>
  <c r="I17" i="64" s="1"/>
  <c r="V16" i="64"/>
  <c r="W16" i="64" s="1"/>
  <c r="T16" i="64"/>
  <c r="S16" i="64"/>
  <c r="K16" i="64"/>
  <c r="M16" i="64" s="1"/>
  <c r="O16" i="64" s="1"/>
  <c r="P16" i="64" s="1"/>
  <c r="Q16" i="64" s="1"/>
  <c r="E16" i="64"/>
  <c r="W15" i="64"/>
  <c r="V15" i="64"/>
  <c r="T15" i="64"/>
  <c r="S15" i="64"/>
  <c r="K15" i="64"/>
  <c r="M15" i="64" s="1"/>
  <c r="O15" i="64" s="1"/>
  <c r="P15" i="64" s="1"/>
  <c r="E15" i="64"/>
  <c r="V14" i="64"/>
  <c r="W14" i="64" s="1"/>
  <c r="T14" i="64"/>
  <c r="S14" i="64"/>
  <c r="S26" i="64" s="1"/>
  <c r="K14" i="64"/>
  <c r="E14" i="64"/>
  <c r="U26" i="63"/>
  <c r="R26" i="63"/>
  <c r="N26" i="63"/>
  <c r="L26" i="63"/>
  <c r="J26" i="63"/>
  <c r="F26" i="63"/>
  <c r="D26" i="63"/>
  <c r="V25" i="63"/>
  <c r="W25" i="63" s="1"/>
  <c r="T25" i="63"/>
  <c r="S25" i="63"/>
  <c r="M25" i="63"/>
  <c r="O25" i="63" s="1"/>
  <c r="P25" i="63" s="1"/>
  <c r="K25" i="63"/>
  <c r="E25" i="63"/>
  <c r="G25" i="63" s="1"/>
  <c r="V24" i="63"/>
  <c r="W24" i="63" s="1"/>
  <c r="T24" i="63"/>
  <c r="S24" i="63"/>
  <c r="K24" i="63"/>
  <c r="M24" i="63" s="1"/>
  <c r="O24" i="63" s="1"/>
  <c r="P24" i="63" s="1"/>
  <c r="E24" i="63"/>
  <c r="V23" i="63"/>
  <c r="W23" i="63" s="1"/>
  <c r="T23" i="63"/>
  <c r="S23" i="63"/>
  <c r="K23" i="63"/>
  <c r="M23" i="63" s="1"/>
  <c r="O23" i="63" s="1"/>
  <c r="P23" i="63" s="1"/>
  <c r="E23" i="63"/>
  <c r="G23" i="63" s="1"/>
  <c r="V22" i="63"/>
  <c r="W22" i="63" s="1"/>
  <c r="T22" i="63"/>
  <c r="S22" i="63"/>
  <c r="K22" i="63"/>
  <c r="M22" i="63" s="1"/>
  <c r="O22" i="63" s="1"/>
  <c r="P22" i="63" s="1"/>
  <c r="E22" i="63"/>
  <c r="W21" i="63"/>
  <c r="V21" i="63"/>
  <c r="T21" i="63"/>
  <c r="S21" i="63"/>
  <c r="M21" i="63"/>
  <c r="O21" i="63" s="1"/>
  <c r="P21" i="63" s="1"/>
  <c r="K21" i="63"/>
  <c r="E21" i="63"/>
  <c r="G21" i="63" s="1"/>
  <c r="V20" i="63"/>
  <c r="W20" i="63" s="1"/>
  <c r="T20" i="63"/>
  <c r="S20" i="63"/>
  <c r="K20" i="63"/>
  <c r="M20" i="63" s="1"/>
  <c r="O20" i="63" s="1"/>
  <c r="P20" i="63" s="1"/>
  <c r="E20" i="63"/>
  <c r="G20" i="63" s="1"/>
  <c r="V19" i="63"/>
  <c r="W19" i="63" s="1"/>
  <c r="T19" i="63"/>
  <c r="S19" i="63"/>
  <c r="K19" i="63"/>
  <c r="M19" i="63" s="1"/>
  <c r="O19" i="63" s="1"/>
  <c r="P19" i="63" s="1"/>
  <c r="E19" i="63"/>
  <c r="G19" i="63" s="1"/>
  <c r="V18" i="63"/>
  <c r="W18" i="63" s="1"/>
  <c r="T18" i="63"/>
  <c r="S18" i="63"/>
  <c r="K18" i="63"/>
  <c r="M18" i="63" s="1"/>
  <c r="O18" i="63" s="1"/>
  <c r="P18" i="63" s="1"/>
  <c r="E18" i="63"/>
  <c r="V17" i="63"/>
  <c r="W17" i="63" s="1"/>
  <c r="T17" i="63"/>
  <c r="S17" i="63"/>
  <c r="K17" i="63"/>
  <c r="M17" i="63" s="1"/>
  <c r="O17" i="63" s="1"/>
  <c r="P17" i="63" s="1"/>
  <c r="Q17" i="63" s="1"/>
  <c r="G17" i="63"/>
  <c r="I17" i="63" s="1"/>
  <c r="E17" i="63"/>
  <c r="V16" i="63"/>
  <c r="W16" i="63" s="1"/>
  <c r="T16" i="63"/>
  <c r="S16" i="63"/>
  <c r="M16" i="63"/>
  <c r="O16" i="63" s="1"/>
  <c r="P16" i="63" s="1"/>
  <c r="Q16" i="63" s="1"/>
  <c r="K16" i="63"/>
  <c r="E16" i="63"/>
  <c r="V15" i="63"/>
  <c r="W15" i="63" s="1"/>
  <c r="T15" i="63"/>
  <c r="S15" i="63"/>
  <c r="K15" i="63"/>
  <c r="M15" i="63" s="1"/>
  <c r="O15" i="63" s="1"/>
  <c r="P15" i="63" s="1"/>
  <c r="Q15" i="63" s="1"/>
  <c r="E15" i="63"/>
  <c r="W14" i="63"/>
  <c r="V14" i="63"/>
  <c r="T14" i="63"/>
  <c r="S14" i="63"/>
  <c r="K14" i="63"/>
  <c r="E14" i="63"/>
  <c r="V18" i="60"/>
  <c r="V19" i="60"/>
  <c r="V20" i="60"/>
  <c r="V21" i="60"/>
  <c r="V22" i="60"/>
  <c r="V23" i="60"/>
  <c r="V24" i="60"/>
  <c r="V25" i="60"/>
  <c r="V15" i="60"/>
  <c r="V16" i="60"/>
  <c r="V17" i="60"/>
  <c r="V14" i="60"/>
  <c r="O19" i="60"/>
  <c r="O20" i="60"/>
  <c r="O21" i="60"/>
  <c r="O22" i="60"/>
  <c r="O23" i="60"/>
  <c r="O24" i="60"/>
  <c r="O25" i="60"/>
  <c r="K18" i="60"/>
  <c r="K19" i="60"/>
  <c r="K20" i="60"/>
  <c r="K21" i="60"/>
  <c r="K22" i="60"/>
  <c r="K23" i="60"/>
  <c r="K24" i="60"/>
  <c r="K25" i="60"/>
  <c r="E18" i="60"/>
  <c r="E19" i="60"/>
  <c r="E20" i="60"/>
  <c r="E21" i="60"/>
  <c r="E22" i="60"/>
  <c r="E23" i="60"/>
  <c r="E24" i="60"/>
  <c r="E25" i="60"/>
  <c r="E15" i="60"/>
  <c r="E16" i="60"/>
  <c r="E17" i="60"/>
  <c r="E14" i="60"/>
  <c r="K15" i="60"/>
  <c r="K16" i="60"/>
  <c r="K17" i="60"/>
  <c r="K14" i="60"/>
  <c r="C18" i="12"/>
  <c r="C16" i="12"/>
  <c r="T26" i="66" l="1"/>
  <c r="G14" i="66"/>
  <c r="I14" i="66" s="1"/>
  <c r="K26" i="66"/>
  <c r="L110" i="1" s="1"/>
  <c r="K26" i="65"/>
  <c r="L109" i="1" s="1"/>
  <c r="G14" i="65"/>
  <c r="I14" i="65" s="1"/>
  <c r="K26" i="3"/>
  <c r="L108" i="1" s="1"/>
  <c r="E26" i="3"/>
  <c r="T26" i="3"/>
  <c r="G14" i="3"/>
  <c r="I14" i="3" s="1"/>
  <c r="K26" i="64"/>
  <c r="D110" i="1" s="1"/>
  <c r="K26" i="63"/>
  <c r="D109" i="1" s="1"/>
  <c r="N16" i="69"/>
  <c r="V15" i="69"/>
  <c r="P15" i="69"/>
  <c r="S16" i="69"/>
  <c r="T15" i="69"/>
  <c r="Q16" i="69"/>
  <c r="W16" i="69"/>
  <c r="M16" i="69"/>
  <c r="U16" i="69"/>
  <c r="R25" i="69"/>
  <c r="N25" i="69"/>
  <c r="Q25" i="69"/>
  <c r="T25" i="69"/>
  <c r="P25" i="69"/>
  <c r="L25" i="69"/>
  <c r="W25" i="69"/>
  <c r="S25" i="69"/>
  <c r="Q18" i="69"/>
  <c r="W18" i="69"/>
  <c r="O18" i="69"/>
  <c r="U18" i="69"/>
  <c r="M18" i="69"/>
  <c r="S18" i="69"/>
  <c r="J15" i="69"/>
  <c r="W15" i="69" s="1"/>
  <c r="L15" i="69"/>
  <c r="R15" i="69"/>
  <c r="N15" i="69"/>
  <c r="W17" i="69"/>
  <c r="S17" i="69"/>
  <c r="M17" i="69"/>
  <c r="P17" i="69"/>
  <c r="M15" i="69"/>
  <c r="S15" i="69"/>
  <c r="O15" i="69"/>
  <c r="V17" i="69"/>
  <c r="R17" i="69"/>
  <c r="L17" i="69"/>
  <c r="T16" i="69"/>
  <c r="P16" i="69"/>
  <c r="J17" i="69"/>
  <c r="Q17" i="69" s="1"/>
  <c r="U17" i="69"/>
  <c r="O17" i="69"/>
  <c r="J16" i="69"/>
  <c r="O16" i="69" s="1"/>
  <c r="U15" i="69"/>
  <c r="T17" i="69"/>
  <c r="V16" i="69"/>
  <c r="R16" i="69"/>
  <c r="V18" i="69"/>
  <c r="R18" i="69"/>
  <c r="N18" i="69"/>
  <c r="T18" i="69"/>
  <c r="P18" i="69"/>
  <c r="G16" i="66"/>
  <c r="I16" i="66" s="1"/>
  <c r="G22" i="66"/>
  <c r="O18" i="66"/>
  <c r="P18" i="66" s="1"/>
  <c r="G18" i="66"/>
  <c r="O20" i="66"/>
  <c r="P20" i="66" s="1"/>
  <c r="G20" i="66"/>
  <c r="W26" i="66"/>
  <c r="L135" i="1" s="1"/>
  <c r="G21" i="66"/>
  <c r="S26" i="66"/>
  <c r="X26" i="66"/>
  <c r="O24" i="65"/>
  <c r="P24" i="65" s="1"/>
  <c r="G24" i="65"/>
  <c r="O16" i="65"/>
  <c r="P16" i="65" s="1"/>
  <c r="Q16" i="65" s="1"/>
  <c r="G16" i="65"/>
  <c r="I16" i="65" s="1"/>
  <c r="G18" i="65"/>
  <c r="S26" i="65"/>
  <c r="T26" i="65"/>
  <c r="W26" i="65"/>
  <c r="L134" i="1" s="1"/>
  <c r="O16" i="3"/>
  <c r="P16" i="3" s="1"/>
  <c r="Q16" i="3" s="1"/>
  <c r="O24" i="3"/>
  <c r="P24" i="3" s="1"/>
  <c r="S26" i="3"/>
  <c r="O18" i="64"/>
  <c r="P18" i="64" s="1"/>
  <c r="G18" i="64"/>
  <c r="O22" i="64"/>
  <c r="P22" i="64" s="1"/>
  <c r="G22" i="64"/>
  <c r="T26" i="64"/>
  <c r="M14" i="64"/>
  <c r="G24" i="63"/>
  <c r="E26" i="63"/>
  <c r="V26" i="63"/>
  <c r="D129" i="1" s="1"/>
  <c r="G16" i="63"/>
  <c r="I16" i="63" s="1"/>
  <c r="S26" i="63"/>
  <c r="T26" i="63"/>
  <c r="P14" i="66"/>
  <c r="Q14" i="66" s="1"/>
  <c r="G19" i="66"/>
  <c r="G25" i="66"/>
  <c r="E26" i="66"/>
  <c r="M15" i="66"/>
  <c r="O15" i="66" s="1"/>
  <c r="P15" i="66" s="1"/>
  <c r="Q15" i="66" s="1"/>
  <c r="V26" i="66"/>
  <c r="L130" i="1" s="1"/>
  <c r="X26" i="65"/>
  <c r="G25" i="65"/>
  <c r="P14" i="65"/>
  <c r="Q14" i="65" s="1"/>
  <c r="G23" i="65"/>
  <c r="E26" i="65"/>
  <c r="M15" i="65"/>
  <c r="O15" i="65" s="1"/>
  <c r="P15" i="65" s="1"/>
  <c r="Q15" i="65" s="1"/>
  <c r="V26" i="65"/>
  <c r="L129" i="1" s="1"/>
  <c r="P14" i="3"/>
  <c r="Q14" i="3" s="1"/>
  <c r="X26" i="3"/>
  <c r="W26" i="3"/>
  <c r="L133" i="1" s="1"/>
  <c r="M26" i="3"/>
  <c r="M15" i="3"/>
  <c r="V26" i="3"/>
  <c r="L128" i="1" s="1"/>
  <c r="W26" i="64"/>
  <c r="D135" i="1" s="1"/>
  <c r="G16" i="64"/>
  <c r="I16" i="64" s="1"/>
  <c r="G20" i="64"/>
  <c r="G24" i="64"/>
  <c r="X26" i="64"/>
  <c r="G15" i="64"/>
  <c r="I15" i="64" s="1"/>
  <c r="G19" i="64"/>
  <c r="G23" i="64"/>
  <c r="M26" i="64"/>
  <c r="V26" i="64"/>
  <c r="D130" i="1" s="1"/>
  <c r="E26" i="64"/>
  <c r="W26" i="63"/>
  <c r="D134" i="1" s="1"/>
  <c r="G15" i="63"/>
  <c r="I15" i="63" s="1"/>
  <c r="G18" i="63"/>
  <c r="G22" i="63"/>
  <c r="M14" i="63"/>
  <c r="V27" i="69" l="1"/>
  <c r="O15" i="3"/>
  <c r="G15" i="3"/>
  <c r="N27" i="69"/>
  <c r="M27" i="69"/>
  <c r="L27" i="69"/>
  <c r="S27" i="69"/>
  <c r="O27" i="69"/>
  <c r="Q27" i="69"/>
  <c r="P27" i="69"/>
  <c r="U27" i="69"/>
  <c r="R27" i="69"/>
  <c r="W27" i="69"/>
  <c r="T27" i="69"/>
  <c r="J27" i="69"/>
  <c r="O14" i="64"/>
  <c r="G14" i="64"/>
  <c r="X26" i="63"/>
  <c r="G15" i="66"/>
  <c r="I15" i="66" s="1"/>
  <c r="I26" i="66" s="1"/>
  <c r="P26" i="66"/>
  <c r="L100" i="1" s="1"/>
  <c r="Q26" i="66"/>
  <c r="L105" i="1" s="1"/>
  <c r="M26" i="66"/>
  <c r="O26" i="66"/>
  <c r="G15" i="65"/>
  <c r="I15" i="65" s="1"/>
  <c r="I26" i="65" s="1"/>
  <c r="P26" i="65"/>
  <c r="L99" i="1" s="1"/>
  <c r="Q26" i="65"/>
  <c r="L104" i="1" s="1"/>
  <c r="M26" i="65"/>
  <c r="O26" i="65"/>
  <c r="G26" i="3"/>
  <c r="O14" i="63"/>
  <c r="M26" i="63"/>
  <c r="G14" i="63"/>
  <c r="I14" i="63" s="1"/>
  <c r="I26" i="63" s="1"/>
  <c r="L26" i="60"/>
  <c r="L42" i="1" s="1"/>
  <c r="L95" i="1" l="1"/>
  <c r="H15" i="3"/>
  <c r="H26" i="3" s="1"/>
  <c r="L88" i="1" s="1"/>
  <c r="I15" i="3"/>
  <c r="I26" i="3" s="1"/>
  <c r="L93" i="1" s="1"/>
  <c r="P15" i="3"/>
  <c r="O26" i="3"/>
  <c r="D95" i="1"/>
  <c r="H26" i="64"/>
  <c r="D90" i="1" s="1"/>
  <c r="I14" i="64"/>
  <c r="I26" i="64" s="1"/>
  <c r="G26" i="64"/>
  <c r="D94" i="1"/>
  <c r="L94" i="1"/>
  <c r="L89" i="1"/>
  <c r="G27" i="69"/>
  <c r="I27" i="69"/>
  <c r="O26" i="64"/>
  <c r="P14" i="64"/>
  <c r="Q14" i="64" s="1"/>
  <c r="H26" i="66"/>
  <c r="L90" i="1" s="1"/>
  <c r="G26" i="66"/>
  <c r="H26" i="65"/>
  <c r="G26" i="65"/>
  <c r="O26" i="63"/>
  <c r="P14" i="63"/>
  <c r="Q14" i="63" s="1"/>
  <c r="G26" i="63"/>
  <c r="H26" i="63"/>
  <c r="D89" i="1" s="1"/>
  <c r="Q15" i="3" l="1"/>
  <c r="Q26" i="3" s="1"/>
  <c r="L103" i="1" s="1"/>
  <c r="P26" i="3"/>
  <c r="L98" i="1" s="1"/>
  <c r="P26" i="64"/>
  <c r="D100" i="1" s="1"/>
  <c r="Q26" i="64"/>
  <c r="D105" i="1" s="1"/>
  <c r="P26" i="63"/>
  <c r="D99" i="1" s="1"/>
  <c r="Q26" i="63"/>
  <c r="D104" i="1" s="1"/>
  <c r="V26" i="60"/>
  <c r="R16" i="67" l="1"/>
  <c r="D128" i="1"/>
  <c r="W16" i="60"/>
  <c r="W17" i="60"/>
  <c r="W18" i="60"/>
  <c r="W19" i="60"/>
  <c r="W20" i="60"/>
  <c r="W21" i="60"/>
  <c r="W22" i="60"/>
  <c r="W23" i="60"/>
  <c r="W24" i="60"/>
  <c r="W25" i="60"/>
  <c r="W14" i="60"/>
  <c r="U26" i="60" l="1"/>
  <c r="W15" i="60" l="1"/>
  <c r="W26" i="60" s="1"/>
  <c r="D133" i="1" l="1"/>
  <c r="L136" i="1" s="1"/>
  <c r="S16" i="67"/>
  <c r="L131" i="1"/>
  <c r="L84" i="1" l="1"/>
  <c r="L70" i="1"/>
  <c r="L75" i="1" s="1"/>
  <c r="L80" i="1" s="1"/>
  <c r="E8" i="66"/>
  <c r="D7" i="66"/>
  <c r="E8" i="65"/>
  <c r="D7" i="65"/>
  <c r="E9" i="3"/>
  <c r="D8" i="3"/>
  <c r="E9" i="64"/>
  <c r="D8" i="64"/>
  <c r="F9" i="63"/>
  <c r="E9" i="63"/>
  <c r="E8" i="63"/>
  <c r="R26" i="60"/>
  <c r="N26" i="60"/>
  <c r="J26" i="60"/>
  <c r="F26" i="60"/>
  <c r="E26" i="60"/>
  <c r="B16" i="67" s="1"/>
  <c r="D26" i="60"/>
  <c r="A16" i="67" s="1"/>
  <c r="T25" i="60"/>
  <c r="S25" i="60"/>
  <c r="M25" i="60"/>
  <c r="T24" i="60"/>
  <c r="S24" i="60"/>
  <c r="M24" i="60"/>
  <c r="G24" i="60" s="1"/>
  <c r="T23" i="60"/>
  <c r="S23" i="60"/>
  <c r="M23" i="60"/>
  <c r="T22" i="60"/>
  <c r="S22" i="60"/>
  <c r="M22" i="60"/>
  <c r="G22" i="60" s="1"/>
  <c r="T21" i="60"/>
  <c r="S21" i="60"/>
  <c r="M21" i="60"/>
  <c r="T20" i="60"/>
  <c r="S20" i="60"/>
  <c r="M20" i="60"/>
  <c r="G20" i="60" s="1"/>
  <c r="T19" i="60"/>
  <c r="S19" i="60"/>
  <c r="M19" i="60"/>
  <c r="T18" i="60"/>
  <c r="S18" i="60"/>
  <c r="M18" i="60"/>
  <c r="T17" i="60"/>
  <c r="S17" i="60"/>
  <c r="M17" i="60"/>
  <c r="T16" i="60"/>
  <c r="S16" i="60"/>
  <c r="M16" i="60"/>
  <c r="T15" i="60"/>
  <c r="S15" i="60"/>
  <c r="M15" i="60"/>
  <c r="T14" i="60"/>
  <c r="S14" i="60"/>
  <c r="S26" i="60" s="1"/>
  <c r="M14" i="60"/>
  <c r="F8" i="60"/>
  <c r="E8" i="60"/>
  <c r="E7" i="60"/>
  <c r="G9" i="67"/>
  <c r="D9" i="67"/>
  <c r="D8" i="67"/>
  <c r="E20" i="2"/>
  <c r="D20" i="2"/>
  <c r="C20" i="2"/>
  <c r="H8" i="2"/>
  <c r="F8" i="2"/>
  <c r="E7" i="2"/>
  <c r="C15" i="12"/>
  <c r="C14" i="12"/>
  <c r="C13" i="12"/>
  <c r="C12" i="12"/>
  <c r="O15" i="60" l="1"/>
  <c r="P15" i="60" s="1"/>
  <c r="Q15" i="60" s="1"/>
  <c r="G15" i="60"/>
  <c r="I15" i="60" s="1"/>
  <c r="G18" i="60"/>
  <c r="I18" i="60" s="1"/>
  <c r="O18" i="60"/>
  <c r="O17" i="60"/>
  <c r="P17" i="60" s="1"/>
  <c r="Q17" i="60" s="1"/>
  <c r="G17" i="60"/>
  <c r="I17" i="60" s="1"/>
  <c r="O16" i="60"/>
  <c r="P16" i="60" s="1"/>
  <c r="Q16" i="60" s="1"/>
  <c r="G16" i="60"/>
  <c r="I16" i="60" s="1"/>
  <c r="G14" i="60"/>
  <c r="I14" i="60" s="1"/>
  <c r="O14" i="60"/>
  <c r="P19" i="60"/>
  <c r="G19" i="60"/>
  <c r="P23" i="60"/>
  <c r="G23" i="60"/>
  <c r="P21" i="60"/>
  <c r="G21" i="60"/>
  <c r="P25" i="60"/>
  <c r="G25" i="60"/>
  <c r="C21" i="2"/>
  <c r="E24" i="2" s="1"/>
  <c r="T26" i="60"/>
  <c r="P18" i="60"/>
  <c r="Q18" i="60" s="1"/>
  <c r="P24" i="60"/>
  <c r="P22" i="60"/>
  <c r="P20" i="60"/>
  <c r="L122" i="1"/>
  <c r="D115" i="1"/>
  <c r="L114" i="1"/>
  <c r="L65" i="1"/>
  <c r="L115" i="1"/>
  <c r="L113" i="1"/>
  <c r="D114" i="1"/>
  <c r="M26" i="60"/>
  <c r="K26" i="60"/>
  <c r="L74" i="1"/>
  <c r="L79" i="1"/>
  <c r="L69" i="1"/>
  <c r="L64" i="1"/>
  <c r="P16" i="67" l="1"/>
  <c r="L40" i="1"/>
  <c r="H16" i="67"/>
  <c r="I16" i="67" s="1"/>
  <c r="D108" i="1"/>
  <c r="D113" i="1" s="1"/>
  <c r="L116" i="1" s="1"/>
  <c r="I26" i="60"/>
  <c r="D93" i="1" s="1"/>
  <c r="L96" i="1" s="1"/>
  <c r="F16" i="67"/>
  <c r="X26" i="60"/>
  <c r="L46" i="1" s="1"/>
  <c r="L36" i="1"/>
  <c r="L48" i="1" s="1"/>
  <c r="L111" i="1"/>
  <c r="O26" i="60"/>
  <c r="K16" i="67" s="1"/>
  <c r="P14" i="60"/>
  <c r="Q14" i="60" s="1"/>
  <c r="G26" i="60"/>
  <c r="H26" i="60"/>
  <c r="L50" i="1" l="1"/>
  <c r="L52" i="1" s="1"/>
  <c r="E16" i="67"/>
  <c r="D88" i="1"/>
  <c r="L91" i="1" s="1"/>
  <c r="L107" i="1"/>
  <c r="P26" i="60"/>
  <c r="Q26" i="60"/>
  <c r="D103" i="1" s="1"/>
  <c r="L112" i="1"/>
  <c r="D16" i="67"/>
  <c r="D98" i="1" l="1"/>
  <c r="L16" i="67"/>
  <c r="M16" i="67" s="1"/>
  <c r="L54" i="1"/>
  <c r="L87" i="1"/>
  <c r="L106" i="1"/>
  <c r="L101" i="1"/>
  <c r="L127" i="1" l="1"/>
</calcChain>
</file>

<file path=xl/sharedStrings.xml><?xml version="1.0" encoding="utf-8"?>
<sst xmlns="http://schemas.openxmlformats.org/spreadsheetml/2006/main" count="627" uniqueCount="195">
  <si>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</si>
  <si>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</si>
  <si>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</si>
  <si>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</si>
  <si>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</si>
  <si>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Наименование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</si>
  <si>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</si>
  <si>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</si>
  <si>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</si>
  <si>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</si>
  <si>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</si>
  <si>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</si>
  <si>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</si>
  <si>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</si>
  <si>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</si>
  <si>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</si>
  <si>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</si>
  <si>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</si>
  <si>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</si>
  <si>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</si>
  <si>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</si>
  <si>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</si>
  <si>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</si>
  <si>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является доверительным управляющим</t>
  </si>
  <si>
    <t xml:space="preserve">является учредителем доверительного управления </t>
  </si>
  <si>
    <t>ведет бухгалтерский учет</t>
  </si>
  <si>
    <t>не ведет бухгалтерский учет</t>
  </si>
  <si>
    <t xml:space="preserve">Вид декларации (укажите 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</si>
  <si>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</si>
  <si>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</si>
  <si>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</si>
  <si>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</si>
  <si>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</si>
  <si>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</si>
  <si>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</si>
  <si>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</si>
  <si>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</si>
  <si>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</si>
  <si>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</si>
  <si>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</si>
  <si>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</si>
  <si>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</si>
  <si>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</si>
  <si>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</si>
  <si>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</si>
  <si>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</si>
  <si>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</si>
  <si>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</si>
  <si>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 xml:space="preserve">Корректировка суммы налогов в соответствии с пунктом 2 статьи 436 Налогового кодекса 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</si>
  <si>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</si>
  <si>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</si>
  <si>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</si>
  <si>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</si>
  <si>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</si>
  <si>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</si>
  <si>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</si>
  <si>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</si>
  <si>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Раздел. Исчисление индивидуального подоходного налога, социальных отчислений и обязательных пенсионных взносов, обязательных профессиональных пенсионных взносов физических лиц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</si>
  <si>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</si>
  <si>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</si>
  <si>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</si>
  <si>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</si>
  <si>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</si>
  <si>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</si>
  <si>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</si>
  <si>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</si>
  <si>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</si>
  <si>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</si>
  <si>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</si>
  <si>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</si>
  <si>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</si>
  <si>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</si>
  <si>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</si>
  <si>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</si>
  <si>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</si>
  <si>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</si>
  <si>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</si>
  <si>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</si>
  <si>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</si>
  <si>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</si>
  <si>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</si>
  <si>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</si>
  <si>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</si>
  <si>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</si>
  <si>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 xml:space="preserve">Налоговый период:   </t>
  </si>
  <si>
    <t>Доходы, не облагаемые ИПН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</si>
  <si>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</si>
  <si>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</si>
  <si>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</si>
  <si>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</si>
  <si>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</si>
  <si>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</si>
  <si>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</si>
  <si>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</si>
  <si>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</si>
  <si>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</si>
  <si>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</si>
  <si>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</si>
  <si>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</si>
  <si>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</si>
  <si>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</si>
  <si>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</si>
  <si>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</si>
  <si>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</si>
  <si>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</si>
  <si>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</si>
  <si>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</si>
  <si>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</si>
  <si>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</si>
  <si>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</si>
  <si>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</si>
  <si>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</si>
  <si>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</si>
  <si>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Доход (С21 №1)</t>
  </si>
  <si>
    <t>Пенсионер (если да, то нужно поставить 1)</t>
  </si>
  <si>
    <t>стр.1-стр.2-стр.3-стр.8</t>
  </si>
  <si>
    <t>стр7*10%</t>
  </si>
  <si>
    <t>стр11*5%</t>
  </si>
  <si>
    <t>Сумма социальных отчислений, к уплате (I15 №3)</t>
  </si>
  <si>
    <t>Начисленные доходы работников, с которых удерживаются (начисляются) обязательные пенсионные взносы (G16 №2)</t>
  </si>
  <si>
    <t>Доход, для исчисления обязательных пенсионных взносов (J15 №3)</t>
  </si>
  <si>
    <t>Сумма обязательных пенсионных взносов, к уплате (910.00.012*10%)</t>
  </si>
  <si>
    <t xml:space="preserve">Среднемесячная численность работников </t>
  </si>
  <si>
    <t>Среднемесячная заработная плата на одного работника (С26 2.1+2.2+2.3+2.4+2.5+2.6)/(R262.1+2.2+2.3+2.4+2.5+2.6)</t>
  </si>
  <si>
    <t>Уважаемые, пользователи ИС §«Бухгалтер»!</t>
  </si>
  <si>
    <t>Налоговый регистр: "Начисленные доходы работникам для целей налогообложения"</t>
  </si>
  <si>
    <t>№2.1 D26+ №2.2 D26+ №2.3 D26+ №2.4 D26+ №2.5 D26+ №2.6 D26</t>
  </si>
  <si>
    <t>№2.1 E26+ №2.2 E26+ №2.3 E26+ №2.4 E26+ №2.5 E26+ №2.6 E26</t>
  </si>
  <si>
    <t>№2.1 Н26+ №2.2 Н26+ №2.3 Н26+ №2.4 Н26+ №2.5 Н26+ №2.6 Н26</t>
  </si>
  <si>
    <t>№2.1 I26+ №2.2 I26+ №2.3 I26+ №2.4 I26+ №2.5 I26+ №2.6 I26</t>
  </si>
  <si>
    <t>№2.1 N26+ №2.2 N26+ №2.3 N26+ №2.4 N26+ №2.5 N26+ №2.6 N26</t>
  </si>
  <si>
    <t>№2.1 P26+ №2.2 P26+ №2.3 P26+ №2.4 P26+ №2.5 P26+ №2.6 P26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</si>
  <si>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</si>
  <si>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</si>
  <si>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</si>
  <si>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</si>
  <si>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</si>
  <si>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</si>
  <si>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</si>
  <si>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</si>
  <si>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</si>
  <si>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</si>
  <si>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</si>
  <si>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</si>
  <si>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</si>
  <si>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Сумма взносов на обязательное социальное медицинское страхование, к уплате (2МЗП*5%)</t>
  </si>
  <si>
    <t>Доходы физических лиц, с которых исчисляются социальные отчисления</t>
  </si>
  <si>
    <t>Сумма социальных отчислений, к уплате (910.00.017*5%)</t>
  </si>
  <si>
    <t>Сумма обязательных пенсионных взносов, к уплате (910.00.019*10%)</t>
  </si>
  <si>
    <t>910.00.022</t>
  </si>
  <si>
    <t>Доходы принимаемые для исчисления отчислений на обязательное социальное медицинское страхование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</si>
  <si>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</si>
  <si>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</si>
  <si>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</si>
  <si>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 (910.00.023*1%)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</si>
  <si>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</si>
  <si>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</si>
  <si>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</si>
  <si>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</si>
  <si>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</si>
  <si>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</si>
  <si>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Доход для ОСМС max =</t>
  </si>
  <si>
    <t>ставка для ООСМС=</t>
  </si>
  <si>
    <t>ООСМС max =</t>
  </si>
  <si>
    <t>Ограничения по доходам ТОО согласно п. 2 ст.433 НК</t>
  </si>
  <si>
    <t>Признак резиденства:                  гражданин РК - 1; иностранный гражданин резидент - 2; иностранный гражданин нерезидент - 3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</si>
  <si>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</si>
  <si>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</si>
  <si>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>№2.1 F26+ №2.2 F26+ №2.3 F26+ №2.4 F26+ №2.5 F26+ №2.6 F26</t>
  </si>
  <si>
    <t>№2.1 K26+ №2.2 K26+ №2.3 K26+ №2.4 K26+ №2.5 K26+ №2.6 K27</t>
  </si>
  <si>
    <t>№2.1 J26+ №2.2 J26+ №2.3 J26+ №2.4 J26+ №2.5 J26+ №2.6 J26</t>
  </si>
  <si>
    <t>№2.1 O26+ №2.2 O26+ №2.3 O26+ №2.4 O26+ №2.5 O26+ №2.6 O26</t>
  </si>
  <si>
    <t>№2.1 R26+ №2.2 R26+ №2.3 R26+ №2.4 R26+ №2.5 R26+ №2.6 R26</t>
  </si>
  <si>
    <t>№2.1 S26+ №2.2 S26+ №2.3 S26+ №2.4 S26+ №2.5 S26+ №2.6 S26</t>
  </si>
  <si>
    <t>№2.1 T26+ №2.2 T26+ №2.3 T26+ №2.4 T26+ №2.5 T26+ №2.6 T26</t>
  </si>
  <si>
    <t>№2.1 U26+ №2.2 U26+ №2.3 U26+ №2.4 U26+ №2.5 U26+ №2.6 U26</t>
  </si>
  <si>
    <t>№2.1 V26+ №2.2 V26+ №2.3 V26+ №2.4 V26+ №2.5 V26+ №2.6 V26</t>
  </si>
  <si>
    <t>№2.1 W26+ №2.2 W26+ №2.3 W26+ №2.4 W26+ №2.5 W26+ №2.6 W26</t>
  </si>
  <si>
    <t xml:space="preserve">Налоговый период:   полугодие      </t>
  </si>
  <si>
    <t xml:space="preserve"> Год  </t>
  </si>
  <si>
    <t>Налоговый регистр: "Начисленные доходы физических лиц для целей налогообложения"</t>
  </si>
  <si>
    <t>Ф.И.О. физического лица</t>
  </si>
  <si>
    <t>начисленный доход (дивиденды, вознаграждения, выигрыши)</t>
  </si>
  <si>
    <t>Ставка обложения (дивиденды резиденту - 5%; нерезиденту -15% )</t>
  </si>
  <si>
    <t>Номер месяца в полугодии выплаты дохода</t>
  </si>
  <si>
    <t>Номер месяца выплаты дохода</t>
  </si>
  <si>
    <t>раздел заполняется ИП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</si>
  <si>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</si>
  <si>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</si>
  <si>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</si>
  <si>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</si>
  <si>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</si>
  <si>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Сумма социального налога, подлежащего уплате в бюджет ((910.00.007*0,5)-910.00.011-910.00.018)</t>
  </si>
  <si>
    <t>УПРОЩЕННАЯ ДЕКЛАРАЦИЯ ДЛЯ СУБЪЕКТОВ МАЛОГО БИЗНЕСА (910.00) за 2017 год для ТОО</t>
  </si>
  <si>
    <r>
      <t xml:space="preserve">Данная форма призвана оказать Вам помощь  при  заполнении упрощенной декларации для субъектов малого бизнеса ТОО </t>
    </r>
    <r>
      <rPr>
        <b/>
        <sz val="12"/>
        <color rgb="FFFF0000"/>
        <rFont val="Times New Roman"/>
        <family val="1"/>
        <charset val="204"/>
      </rPr>
      <t xml:space="preserve">по  форме 910.00 за 2  полугодие 2017 года. В форме №910 Декларация ничего заполнять вручную нельзя, все данные заполняются автомотически из приложений №1, №2, №4. В приложениях нужно заполнять только те строки, которые выделены желтым цветом, все остальное считается автоматически.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</si>
</sst>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7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0" fillId="0" borderId="5" xfId="0" applyBorder="1" applyAlignment="1"/>
    <xf numFmtId="0" fontId="0" fillId="0" borderId="0" xfId="0" applyAlignment="1"/>
    <xf numFmtId="0" fontId="5" fillId="0" borderId="8" xfId="0" applyFont="1" applyFill="1" applyBorder="1"/>
    <xf numFmtId="0" fontId="5" fillId="0" borderId="5" xfId="0" applyFont="1" applyFill="1" applyBorder="1" applyAlignment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9" xfId="0" applyFont="1" applyFill="1" applyBorder="1"/>
    <xf numFmtId="0" fontId="10" fillId="0" borderId="0" xfId="0" applyFont="1"/>
    <xf numFmtId="0" fontId="13" fillId="0" borderId="0" xfId="0" applyFont="1"/>
    <xf numFmtId="0" fontId="6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6" fillId="0" borderId="7" xfId="0" applyFont="1" applyBorder="1"/>
    <xf numFmtId="0" fontId="13" fillId="0" borderId="12" xfId="0" applyFont="1" applyBorder="1"/>
    <xf numFmtId="0" fontId="0" fillId="0" borderId="12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4" xfId="0" applyFont="1" applyBorder="1"/>
    <xf numFmtId="0" fontId="13" fillId="0" borderId="14" xfId="0" applyFont="1" applyBorder="1"/>
    <xf numFmtId="0" fontId="0" fillId="0" borderId="14" xfId="0" applyBorder="1"/>
    <xf numFmtId="0" fontId="1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5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16" xfId="0" applyFont="1" applyBorder="1"/>
    <xf numFmtId="0" fontId="16" fillId="0" borderId="7" xfId="0" applyFont="1" applyBorder="1" applyAlignment="1">
      <alignment horizontal="center" vertical="center" wrapText="1"/>
    </xf>
    <xf numFmtId="0" fontId="0" fillId="0" borderId="18" xfId="0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5" xfId="0" applyFont="1" applyFill="1" applyBorder="1" applyAlignment="1">
      <alignment wrapText="1"/>
    </xf>
    <xf numFmtId="3" fontId="22" fillId="0" borderId="0" xfId="0" applyNumberFormat="1" applyFont="1" applyFill="1" applyAlignment="1"/>
    <xf numFmtId="3" fontId="22" fillId="0" borderId="0" xfId="0" applyNumberFormat="1" applyFont="1" applyFill="1"/>
    <xf numFmtId="3" fontId="22" fillId="0" borderId="0" xfId="0" applyNumberFormat="1" applyFont="1" applyFill="1" applyAlignment="1">
      <alignment vertical="center"/>
    </xf>
    <xf numFmtId="0" fontId="0" fillId="2" borderId="7" xfId="0" applyFill="1" applyBorder="1" applyAlignment="1">
      <alignment wrapText="1"/>
    </xf>
    <xf numFmtId="0" fontId="0" fillId="2" borderId="7" xfId="0" applyNumberFormat="1" applyFill="1" applyBorder="1" applyAlignment="1">
      <alignment wrapText="1"/>
    </xf>
    <xf numFmtId="0" fontId="5" fillId="2" borderId="7" xfId="0" applyFont="1" applyFill="1" applyBorder="1"/>
    <xf numFmtId="1" fontId="11" fillId="0" borderId="12" xfId="0" applyNumberFormat="1" applyFont="1" applyBorder="1"/>
    <xf numFmtId="3" fontId="5" fillId="0" borderId="9" xfId="0" applyNumberFormat="1" applyFont="1" applyFill="1" applyBorder="1" applyAlignment="1"/>
    <xf numFmtId="3" fontId="5" fillId="0" borderId="10" xfId="0" applyNumberFormat="1" applyFont="1" applyFill="1" applyBorder="1" applyAlignment="1"/>
    <xf numFmtId="3" fontId="5" fillId="0" borderId="8" xfId="0" applyNumberFormat="1" applyFont="1" applyFill="1" applyBorder="1" applyAlignment="1"/>
    <xf numFmtId="3" fontId="7" fillId="0" borderId="16" xfId="0" applyNumberFormat="1" applyFont="1" applyBorder="1"/>
    <xf numFmtId="0" fontId="5" fillId="0" borderId="12" xfId="0" applyFont="1" applyBorder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9" fontId="22" fillId="0" borderId="0" xfId="0" applyNumberFormat="1" applyFont="1" applyFill="1"/>
    <xf numFmtId="3" fontId="5" fillId="5" borderId="10" xfId="0" applyNumberFormat="1" applyFont="1" applyFill="1" applyBorder="1" applyAlignment="1"/>
    <xf numFmtId="0" fontId="5" fillId="5" borderId="6" xfId="0" applyFont="1" applyFill="1" applyBorder="1"/>
    <xf numFmtId="0" fontId="20" fillId="6" borderId="6" xfId="0" applyFont="1" applyFill="1" applyBorder="1" applyAlignment="1">
      <alignment vertical="center" wrapText="1"/>
    </xf>
    <xf numFmtId="0" fontId="0" fillId="5" borderId="7" xfId="0" applyFill="1" applyBorder="1"/>
    <xf numFmtId="0" fontId="5" fillId="5" borderId="7" xfId="0" applyFont="1" applyFill="1" applyBorder="1"/>
    <xf numFmtId="3" fontId="0" fillId="0" borderId="7" xfId="0" applyNumberFormat="1" applyBorder="1"/>
    <xf numFmtId="9" fontId="5" fillId="0" borderId="7" xfId="0" applyNumberFormat="1" applyFont="1" applyBorder="1"/>
    <xf numFmtId="0" fontId="14" fillId="0" borderId="18" xfId="0" applyFont="1" applyBorder="1" applyAlignment="1">
      <alignment horizontal="center"/>
    </xf>
    <xf numFmtId="0" fontId="24" fillId="0" borderId="7" xfId="0" applyFont="1" applyBorder="1"/>
    <xf numFmtId="0" fontId="6" fillId="0" borderId="0" xfId="0" applyFont="1"/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3" fontId="0" fillId="0" borderId="7" xfId="0" applyNumberForma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45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3" fontId="6" fillId="2" borderId="17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3" fontId="5" fillId="5" borderId="17" xfId="0" applyNumberFormat="1" applyFont="1" applyFill="1" applyBorder="1" applyAlignment="1">
      <alignment horizontal="center" vertical="center" wrapText="1"/>
    </xf>
    <xf numFmtId="3" fontId="5" fillId="5" borderId="16" xfId="0" applyNumberFormat="1" applyFont="1" applyFill="1" applyBorder="1" applyAlignment="1">
      <alignment horizontal="center" vertical="center" wrapText="1"/>
    </xf>
    <xf numFmtId="3" fontId="5" fillId="5" borderId="18" xfId="0" applyNumberFormat="1" applyFont="1" applyFill="1" applyBorder="1" applyAlignment="1">
      <alignment horizontal="center" vertical="center" wrapText="1"/>
    </xf>
    <xf numFmtId="3" fontId="5" fillId="5" borderId="41" xfId="0" applyNumberFormat="1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21" fillId="6" borderId="19" xfId="0" applyFont="1" applyFill="1" applyBorder="1" applyAlignment="1">
      <alignment horizontal="center" wrapText="1"/>
    </xf>
    <xf numFmtId="0" fontId="21" fillId="6" borderId="14" xfId="0" applyFont="1" applyFill="1" applyBorder="1" applyAlignment="1">
      <alignment horizontal="center" wrapText="1"/>
    </xf>
    <xf numFmtId="0" fontId="21" fillId="6" borderId="20" xfId="0" applyFont="1" applyFill="1" applyBorder="1" applyAlignment="1">
      <alignment horizontal="center" wrapText="1"/>
    </xf>
    <xf numFmtId="0" fontId="21" fillId="6" borderId="21" xfId="0" applyFont="1" applyFill="1" applyBorder="1" applyAlignment="1">
      <alignment horizontal="center" wrapText="1"/>
    </xf>
    <xf numFmtId="0" fontId="21" fillId="6" borderId="15" xfId="0" applyFont="1" applyFill="1" applyBorder="1" applyAlignment="1">
      <alignment horizontal="center" wrapText="1"/>
    </xf>
    <xf numFmtId="0" fontId="21" fillId="6" borderId="22" xfId="0" applyFont="1" applyFill="1" applyBorder="1" applyAlignment="1">
      <alignment horizontal="center" wrapText="1"/>
    </xf>
    <xf numFmtId="3" fontId="6" fillId="4" borderId="17" xfId="0" applyNumberFormat="1" applyFont="1" applyFill="1" applyBorder="1" applyAlignment="1">
      <alignment horizontal="center" vertical="center"/>
    </xf>
    <xf numFmtId="3" fontId="6" fillId="4" borderId="16" xfId="0" applyNumberFormat="1" applyFont="1" applyFill="1" applyBorder="1" applyAlignment="1">
      <alignment horizontal="center" vertical="center"/>
    </xf>
    <xf numFmtId="3" fontId="6" fillId="4" borderId="4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wrapText="1"/>
    </xf>
    <xf numFmtId="0" fontId="21" fillId="2" borderId="14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21" fillId="2" borderId="21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21" fillId="6" borderId="5" xfId="0" applyFont="1" applyFill="1" applyBorder="1" applyAlignment="1">
      <alignment horizontal="center"/>
    </xf>
    <xf numFmtId="0" fontId="21" fillId="6" borderId="0" xfId="0" applyFont="1" applyFill="1" applyBorder="1" applyAlignment="1">
      <alignment horizontal="center"/>
    </xf>
    <xf numFmtId="0" fontId="21" fillId="6" borderId="11" xfId="0" applyFont="1" applyFill="1" applyBorder="1" applyAlignment="1">
      <alignment horizontal="center"/>
    </xf>
    <xf numFmtId="0" fontId="21" fillId="6" borderId="21" xfId="0" applyFont="1" applyFill="1" applyBorder="1" applyAlignment="1">
      <alignment horizontal="center"/>
    </xf>
    <xf numFmtId="0" fontId="21" fillId="6" borderId="15" xfId="0" applyFont="1" applyFill="1" applyBorder="1" applyAlignment="1">
      <alignment horizontal="center"/>
    </xf>
    <xf numFmtId="0" fontId="21" fillId="6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21" fillId="6" borderId="2" xfId="0" applyFont="1" applyFill="1" applyBorder="1" applyAlignment="1">
      <alignment horizontal="center"/>
    </xf>
    <xf numFmtId="0" fontId="21" fillId="6" borderId="3" xfId="0" applyFont="1" applyFill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3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21" fillId="4" borderId="19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1" fontId="5" fillId="5" borderId="17" xfId="0" applyNumberFormat="1" applyFont="1" applyFill="1" applyBorder="1" applyAlignment="1">
      <alignment horizontal="center" vertical="center"/>
    </xf>
    <xf numFmtId="1" fontId="5" fillId="5" borderId="16" xfId="0" applyNumberFormat="1" applyFont="1" applyFill="1" applyBorder="1" applyAlignment="1">
      <alignment horizontal="center" vertical="center"/>
    </xf>
    <xf numFmtId="1" fontId="5" fillId="5" borderId="41" xfId="0" applyNumberFormat="1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3</xdr:col>
          <xdr:colOff>771525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22</xdr:row>
          <xdr:rowOff>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466725</xdr:colOff>
          <xdr:row>21</xdr:row>
          <xdr:rowOff>171450</xdr:rowOff>
        </xdr:from>
        <xdr:to>
          <xdr:col>12</xdr:col>
          <xdr:colOff>161925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838200</xdr:colOff>
          <xdr:row>21</xdr:row>
          <xdr:rowOff>180975</xdr:rowOff>
        </xdr:from>
        <xdr:to>
          <xdr:col>14</xdr:col>
          <xdr:colOff>390525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9"/>
  <sheetViews>
    <sheetView tabSelected="1" workbookViewId="0">
      <selection activeCell="Q1" sqref="Q1"/>
    </sheetView>
  </sheetViews>
  <sheetFormatPr defaultRowHeight="12.75" x14ac:dyDescent="0.2"/>
  <cols>
    <col min="1" max="1" width="12.7109375" customWidth="1"/>
    <col min="2" max="2" width="15.7109375" customWidth="1"/>
  </cols>
  <sheetData>
    <row r="3" spans="1:15" ht="12.75" customHeight="1" x14ac:dyDescent="0.25">
      <c r="A3" s="1"/>
      <c r="B3" s="123" t="s">
        <v>124</v>
      </c>
      <c r="C3" s="123"/>
      <c r="D3" s="123"/>
      <c r="E3" s="123"/>
      <c r="F3" s="123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33" customHeight="1" x14ac:dyDescent="0.25">
      <c r="A5" s="1"/>
      <c r="B5" s="126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</row>
    <row r="6" spans="1:15" ht="137.25" customHeight="1" x14ac:dyDescent="0.25">
      <c r="A6" s="1"/>
      <c r="B6" s="124" t="s">
        <v>194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</row>
    <row r="7" spans="1:15" ht="21" customHeight="1" x14ac:dyDescent="0.2"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</row>
    <row r="8" spans="1:15" ht="12.75" customHeight="1" x14ac:dyDescent="0.25">
      <c r="A8" s="3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66" t="s">
        <v>94</v>
      </c>
      <c r="C10" s="67"/>
      <c r="D10" s="67"/>
      <c r="E10" s="67"/>
    </row>
    <row r="11" spans="1:15" x14ac:dyDescent="0.2">
      <c r="B11" s="68" t="s">
        <v>95</v>
      </c>
      <c r="C11" s="76">
        <v>24459</v>
      </c>
      <c r="D11" s="69"/>
      <c r="E11" s="70" t="s">
        <v>96</v>
      </c>
    </row>
    <row r="12" spans="1:15" x14ac:dyDescent="0.2">
      <c r="B12" s="68" t="s">
        <v>97</v>
      </c>
      <c r="C12" s="76">
        <f>75*C11</f>
        <v>1834425</v>
      </c>
      <c r="D12" s="69"/>
      <c r="E12" s="70" t="s">
        <v>96</v>
      </c>
    </row>
    <row r="13" spans="1:15" x14ac:dyDescent="0.2">
      <c r="B13" s="68" t="s">
        <v>98</v>
      </c>
      <c r="C13" s="76">
        <f>C12*0.1</f>
        <v>183442.5</v>
      </c>
      <c r="D13" s="69"/>
      <c r="E13" s="70" t="s">
        <v>96</v>
      </c>
    </row>
    <row r="14" spans="1:15" x14ac:dyDescent="0.2">
      <c r="B14" s="68" t="s">
        <v>99</v>
      </c>
      <c r="C14" s="76">
        <f>10*C11</f>
        <v>244590</v>
      </c>
      <c r="D14" s="69"/>
      <c r="E14" s="70" t="s">
        <v>96</v>
      </c>
    </row>
    <row r="15" spans="1:15" x14ac:dyDescent="0.2">
      <c r="B15" s="68" t="s">
        <v>100</v>
      </c>
      <c r="C15" s="77">
        <f>C14*0.05</f>
        <v>12229.5</v>
      </c>
      <c r="D15" s="71"/>
      <c r="E15" s="70" t="s">
        <v>96</v>
      </c>
    </row>
    <row r="16" spans="1:15" x14ac:dyDescent="0.2">
      <c r="B16" s="106" t="s">
        <v>161</v>
      </c>
      <c r="C16" s="77">
        <f>C11*15</f>
        <v>366885</v>
      </c>
      <c r="D16" s="71"/>
      <c r="E16" s="70"/>
    </row>
    <row r="17" spans="2:5" x14ac:dyDescent="0.2">
      <c r="B17" s="106" t="s">
        <v>162</v>
      </c>
      <c r="C17" s="107">
        <v>0.01</v>
      </c>
      <c r="D17" s="71"/>
      <c r="E17" s="70"/>
    </row>
    <row r="18" spans="2:5" x14ac:dyDescent="0.2">
      <c r="B18" s="106" t="s">
        <v>163</v>
      </c>
      <c r="C18" s="77">
        <f>C16*C17</f>
        <v>3668.85</v>
      </c>
      <c r="D18" s="71"/>
      <c r="E18" s="70"/>
    </row>
    <row r="19" spans="2:5" ht="38.25" x14ac:dyDescent="0.2">
      <c r="B19" s="72" t="s">
        <v>101</v>
      </c>
      <c r="C19" s="78">
        <v>2269</v>
      </c>
      <c r="D19" s="73"/>
      <c r="E19" s="74" t="s">
        <v>96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138"/>
  <sheetViews>
    <sheetView topLeftCell="A52" workbookViewId="0">
      <selection activeCell="L56" sqref="L56:O57"/>
    </sheetView>
  </sheetViews>
  <sheetFormatPr defaultRowHeight="15" x14ac:dyDescent="0.25"/>
  <cols>
    <col min="1" max="1" width="3.42578125" style="5" customWidth="1"/>
    <col min="2" max="2" width="11.85546875" style="5" customWidth="1"/>
    <col min="3" max="3" width="4" style="5" customWidth="1"/>
    <col min="4" max="4" width="15.42578125" style="5" customWidth="1"/>
    <col min="5" max="5" width="11" style="5" customWidth="1"/>
    <col min="6" max="6" width="3.85546875" style="5" customWidth="1"/>
    <col min="7" max="7" width="4.5703125" style="5" customWidth="1"/>
    <col min="8" max="8" width="20.85546875" style="5" customWidth="1"/>
    <col min="9" max="9" width="6" style="5" customWidth="1"/>
    <col min="10" max="10" width="8.42578125" style="5" customWidth="1"/>
    <col min="11" max="11" width="9.85546875" style="5" customWidth="1"/>
    <col min="12" max="12" width="6" style="5" customWidth="1"/>
    <col min="13" max="13" width="9.140625" style="5"/>
    <col min="14" max="14" width="18" style="5" customWidth="1"/>
    <col min="15" max="15" width="7" style="5" customWidth="1"/>
    <col min="16" max="16" width="39" style="5" customWidth="1"/>
    <col min="17" max="16384" width="9.140625" style="5"/>
  </cols>
  <sheetData>
    <row r="2" spans="1:15" x14ac:dyDescent="0.25">
      <c r="M2" s="196" t="s">
        <v>15</v>
      </c>
      <c r="N2" s="196"/>
      <c r="O2" s="196"/>
    </row>
    <row r="4" spans="1:15" x14ac:dyDescent="0.25">
      <c r="B4" s="24" t="s">
        <v>193</v>
      </c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5" ht="15.75" thickBot="1" x14ac:dyDescent="0.3"/>
    <row r="6" spans="1:15" x14ac:dyDescent="0.25">
      <c r="A6" s="6"/>
      <c r="B6" s="197" t="s">
        <v>0</v>
      </c>
      <c r="C6" s="197"/>
      <c r="D6" s="197"/>
      <c r="E6" s="197"/>
      <c r="F6" s="197"/>
      <c r="G6" s="197"/>
      <c r="H6" s="197"/>
      <c r="I6" s="197"/>
      <c r="J6" s="197"/>
      <c r="K6" s="197"/>
      <c r="L6" s="7"/>
      <c r="M6" s="7"/>
      <c r="N6" s="7"/>
      <c r="O6" s="8"/>
    </row>
    <row r="7" spans="1:15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4"/>
    </row>
    <row r="8" spans="1:15" ht="15.75" thickBot="1" x14ac:dyDescent="0.3">
      <c r="A8" s="9">
        <v>1</v>
      </c>
      <c r="B8" s="10" t="s">
        <v>16</v>
      </c>
      <c r="C8" s="83"/>
      <c r="D8" s="108"/>
      <c r="E8" s="84"/>
      <c r="F8" s="85"/>
      <c r="G8" s="10"/>
      <c r="M8" s="10"/>
      <c r="N8" s="10"/>
      <c r="O8" s="4"/>
    </row>
    <row r="9" spans="1:15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4"/>
    </row>
    <row r="10" spans="1:15" ht="15.75" thickBot="1" x14ac:dyDescent="0.3">
      <c r="A10" s="9">
        <v>2</v>
      </c>
      <c r="B10" s="10" t="s">
        <v>17</v>
      </c>
      <c r="C10" s="10"/>
      <c r="D10" s="10"/>
      <c r="E10" s="10"/>
      <c r="F10" s="16"/>
      <c r="G10" s="16"/>
      <c r="H10" s="16"/>
      <c r="I10" s="32"/>
      <c r="J10" s="33"/>
      <c r="K10" s="33"/>
      <c r="L10" s="33"/>
      <c r="M10" s="34"/>
      <c r="N10" s="28"/>
      <c r="O10" s="4"/>
    </row>
    <row r="11" spans="1:15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4"/>
    </row>
    <row r="12" spans="1:15" ht="15.75" thickBot="1" x14ac:dyDescent="0.3">
      <c r="A12" s="9">
        <v>3</v>
      </c>
      <c r="B12" s="16" t="s">
        <v>18</v>
      </c>
      <c r="C12" s="16"/>
      <c r="D12" s="16"/>
      <c r="E12" s="16"/>
      <c r="F12" s="10"/>
      <c r="G12" s="10"/>
      <c r="H12" s="10"/>
      <c r="I12" s="198" t="s">
        <v>19</v>
      </c>
      <c r="J12" s="198"/>
      <c r="K12" s="109">
        <v>2</v>
      </c>
      <c r="L12" s="10"/>
      <c r="M12" s="10" t="s">
        <v>13</v>
      </c>
      <c r="N12" s="109">
        <v>2017</v>
      </c>
      <c r="O12" s="4"/>
    </row>
    <row r="13" spans="1:15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4"/>
    </row>
    <row r="14" spans="1:15" x14ac:dyDescent="0.25">
      <c r="A14" s="9">
        <v>4</v>
      </c>
      <c r="B14" s="10" t="s">
        <v>20</v>
      </c>
      <c r="C14" s="10"/>
      <c r="D14" s="16"/>
      <c r="E14" s="16" t="s">
        <v>21</v>
      </c>
      <c r="F14" s="23" t="s">
        <v>12</v>
      </c>
      <c r="G14" s="10"/>
      <c r="H14" s="10" t="s">
        <v>22</v>
      </c>
      <c r="I14" s="10"/>
      <c r="J14" s="10"/>
      <c r="K14" s="10"/>
      <c r="L14" s="10"/>
      <c r="M14" s="10"/>
      <c r="N14" s="10"/>
      <c r="O14" s="4"/>
    </row>
    <row r="15" spans="1:15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4"/>
    </row>
    <row r="16" spans="1:15" ht="16.5" customHeight="1" thickBot="1" x14ac:dyDescent="0.3">
      <c r="A16" s="9"/>
      <c r="B16" s="10"/>
      <c r="C16" s="110" t="s">
        <v>4</v>
      </c>
      <c r="D16" s="26" t="s">
        <v>23</v>
      </c>
      <c r="E16" s="27"/>
      <c r="F16" s="27"/>
      <c r="G16" s="27"/>
      <c r="H16" s="25"/>
      <c r="I16" s="25"/>
      <c r="J16" s="11"/>
      <c r="K16" s="10"/>
      <c r="L16" s="110" t="s">
        <v>9</v>
      </c>
      <c r="M16" s="199" t="s">
        <v>25</v>
      </c>
      <c r="N16" s="198"/>
      <c r="O16" s="15"/>
    </row>
    <row r="17" spans="1:16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4"/>
    </row>
    <row r="18" spans="1:16" ht="15.75" thickBot="1" x14ac:dyDescent="0.3">
      <c r="A18" s="9"/>
      <c r="B18" s="10"/>
      <c r="C18" s="110" t="s">
        <v>8</v>
      </c>
      <c r="D18" s="29" t="s">
        <v>24</v>
      </c>
      <c r="E18" s="16"/>
      <c r="F18" s="16"/>
      <c r="G18" s="16"/>
      <c r="H18" s="16"/>
      <c r="I18" s="10"/>
      <c r="J18" s="11"/>
      <c r="K18" s="10"/>
      <c r="L18" s="110" t="s">
        <v>10</v>
      </c>
      <c r="M18" s="199" t="s">
        <v>26</v>
      </c>
      <c r="N18" s="198"/>
      <c r="O18" s="15"/>
    </row>
    <row r="19" spans="1:16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35"/>
    </row>
    <row r="20" spans="1:16" ht="16.5" x14ac:dyDescent="0.25">
      <c r="A20" s="10">
        <v>5</v>
      </c>
      <c r="B20" s="36" t="s">
        <v>27</v>
      </c>
      <c r="C20" s="10"/>
      <c r="D20" s="10"/>
      <c r="E20" s="23" t="s">
        <v>12</v>
      </c>
      <c r="F20" s="31"/>
      <c r="G20" s="198" t="s">
        <v>22</v>
      </c>
      <c r="H20" s="198"/>
      <c r="I20" s="198"/>
      <c r="J20" s="198"/>
      <c r="K20" s="13"/>
      <c r="L20" s="198"/>
      <c r="M20" s="198"/>
      <c r="N20" s="198"/>
      <c r="O20" s="35"/>
    </row>
    <row r="21" spans="1:16" x14ac:dyDescent="0.25">
      <c r="A21" s="10"/>
      <c r="B21" s="3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35"/>
    </row>
    <row r="22" spans="1:16" ht="32.25" customHeight="1" x14ac:dyDescent="0.25">
      <c r="A22" s="10"/>
      <c r="B22" s="10" t="s">
        <v>1</v>
      </c>
      <c r="C22" s="10"/>
      <c r="D22" s="10"/>
      <c r="E22" s="198" t="s">
        <v>2</v>
      </c>
      <c r="F22" s="198"/>
      <c r="G22" s="198"/>
      <c r="H22" s="198"/>
      <c r="I22" s="236" t="s">
        <v>3</v>
      </c>
      <c r="J22" s="236"/>
      <c r="K22" s="236"/>
      <c r="L22" s="121"/>
      <c r="M22" s="10" t="s">
        <v>28</v>
      </c>
      <c r="N22" s="10"/>
      <c r="O22" s="35"/>
    </row>
    <row r="23" spans="1:16" ht="27" customHeight="1" x14ac:dyDescent="0.25">
      <c r="A23" s="10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35"/>
    </row>
    <row r="24" spans="1:16" x14ac:dyDescent="0.25">
      <c r="A24" s="10">
        <v>6</v>
      </c>
      <c r="B24" s="10" t="s">
        <v>29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35"/>
      <c r="P24" s="10"/>
    </row>
    <row r="25" spans="1:16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35"/>
    </row>
    <row r="26" spans="1:16" ht="15.75" thickBot="1" x14ac:dyDescent="0.3">
      <c r="A26" s="10"/>
      <c r="B26" s="10"/>
      <c r="C26" s="110" t="s">
        <v>4</v>
      </c>
      <c r="D26" s="10" t="s">
        <v>30</v>
      </c>
      <c r="E26" s="38"/>
      <c r="F26" s="34"/>
      <c r="G26" s="34"/>
      <c r="H26" s="28"/>
      <c r="I26" s="10"/>
      <c r="J26" s="10"/>
      <c r="K26" s="10"/>
      <c r="L26" s="110" t="s">
        <v>8</v>
      </c>
      <c r="M26" s="10" t="s">
        <v>31</v>
      </c>
      <c r="N26" s="11"/>
      <c r="O26" s="35"/>
    </row>
    <row r="27" spans="1:16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35"/>
    </row>
    <row r="28" spans="1:16" ht="15.75" thickBot="1" x14ac:dyDescent="0.3">
      <c r="A28" s="10"/>
      <c r="B28" s="202"/>
      <c r="C28" s="202"/>
      <c r="D28" s="202"/>
      <c r="E28" s="30"/>
      <c r="F28" s="30"/>
      <c r="G28" s="30"/>
      <c r="H28" s="10"/>
      <c r="I28" s="10"/>
      <c r="J28" s="10"/>
      <c r="K28" s="10"/>
      <c r="L28" s="10"/>
      <c r="M28" s="10"/>
      <c r="N28" s="10"/>
      <c r="O28" s="35"/>
    </row>
    <row r="29" spans="1:16" ht="15.75" thickBot="1" x14ac:dyDescent="0.3">
      <c r="A29" s="9">
        <v>7</v>
      </c>
      <c r="B29" s="10" t="s">
        <v>32</v>
      </c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4"/>
      <c r="P29"/>
    </row>
    <row r="30" spans="1:16" ht="15.75" thickBot="1" x14ac:dyDescent="0.3">
      <c r="A30" s="10"/>
      <c r="B30" s="10"/>
      <c r="C30" s="10"/>
      <c r="D30" s="10"/>
      <c r="E30" s="12"/>
      <c r="F30" s="12"/>
      <c r="G30" s="12"/>
      <c r="H30" s="10"/>
      <c r="I30" s="10"/>
      <c r="J30" s="10"/>
      <c r="K30" s="10"/>
      <c r="L30" s="10"/>
      <c r="M30" s="10"/>
      <c r="N30" s="10"/>
      <c r="O30" s="35"/>
    </row>
    <row r="31" spans="1:16" ht="15.75" thickBot="1" x14ac:dyDescent="0.3">
      <c r="A31" s="10">
        <v>8</v>
      </c>
      <c r="B31" s="16" t="s">
        <v>33</v>
      </c>
      <c r="C31" s="16"/>
      <c r="D31" s="31"/>
      <c r="E31" s="110" t="s">
        <v>4</v>
      </c>
      <c r="F31" s="10"/>
      <c r="G31" s="10" t="s">
        <v>35</v>
      </c>
      <c r="H31" s="10"/>
      <c r="I31" s="11"/>
      <c r="K31" s="10"/>
      <c r="L31" s="10"/>
      <c r="M31" s="110" t="s">
        <v>8</v>
      </c>
      <c r="N31" s="10" t="s">
        <v>34</v>
      </c>
      <c r="O31" s="11"/>
    </row>
    <row r="32" spans="1:16" x14ac:dyDescent="0.25">
      <c r="A32" s="10"/>
      <c r="B32" s="202"/>
      <c r="C32" s="202"/>
      <c r="D32" s="203"/>
      <c r="E32" s="198"/>
      <c r="F32" s="10"/>
      <c r="G32" s="10"/>
      <c r="H32" s="14"/>
      <c r="I32" s="10"/>
      <c r="J32" s="10"/>
      <c r="K32" s="10"/>
      <c r="L32" s="10"/>
      <c r="M32" s="10"/>
      <c r="N32" s="10"/>
      <c r="O32" s="35"/>
    </row>
    <row r="33" spans="1:16" x14ac:dyDescent="0.25">
      <c r="A33" s="209" t="s">
        <v>36</v>
      </c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1"/>
    </row>
    <row r="34" spans="1:16" ht="15.75" thickBot="1" x14ac:dyDescent="0.3">
      <c r="A34" s="212"/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4"/>
    </row>
    <row r="35" spans="1:16" ht="26.25" customHeight="1" thickBot="1" x14ac:dyDescent="0.3">
      <c r="A35" s="206" t="s">
        <v>7</v>
      </c>
      <c r="B35" s="207"/>
      <c r="C35" s="207" t="s">
        <v>5</v>
      </c>
      <c r="D35" s="207"/>
      <c r="E35" s="207"/>
      <c r="F35" s="207"/>
      <c r="G35" s="207"/>
      <c r="H35" s="207"/>
      <c r="I35" s="207"/>
      <c r="J35" s="207"/>
      <c r="K35" s="207"/>
      <c r="L35" s="207" t="s">
        <v>6</v>
      </c>
      <c r="M35" s="207"/>
      <c r="N35" s="207"/>
      <c r="O35" s="208"/>
    </row>
    <row r="36" spans="1:16" x14ac:dyDescent="0.25">
      <c r="A36" s="181" t="s">
        <v>37</v>
      </c>
      <c r="B36" s="182"/>
      <c r="C36" s="215" t="s">
        <v>113</v>
      </c>
      <c r="D36" s="215"/>
      <c r="E36" s="215"/>
      <c r="F36" s="215"/>
      <c r="G36" s="215"/>
      <c r="H36" s="215"/>
      <c r="I36" s="215"/>
      <c r="J36" s="215"/>
      <c r="K36" s="215"/>
      <c r="L36" s="200">
        <f>'№ 1доход '!C21</f>
        <v>0</v>
      </c>
      <c r="M36" s="200"/>
      <c r="N36" s="200"/>
      <c r="O36" s="201"/>
    </row>
    <row r="37" spans="1:16" x14ac:dyDescent="0.25">
      <c r="A37" s="153"/>
      <c r="B37" s="154"/>
      <c r="C37" s="180"/>
      <c r="D37" s="180"/>
      <c r="E37" s="180"/>
      <c r="F37" s="180"/>
      <c r="G37" s="180"/>
      <c r="H37" s="180"/>
      <c r="I37" s="180"/>
      <c r="J37" s="180"/>
      <c r="K37" s="180"/>
      <c r="L37" s="165"/>
      <c r="M37" s="165"/>
      <c r="N37" s="165"/>
      <c r="O37" s="166"/>
    </row>
    <row r="38" spans="1:16" x14ac:dyDescent="0.25">
      <c r="A38" s="153" t="s">
        <v>38</v>
      </c>
      <c r="B38" s="154"/>
      <c r="C38" s="219" t="s">
        <v>46</v>
      </c>
      <c r="D38" s="220"/>
      <c r="E38" s="220"/>
      <c r="F38" s="220"/>
      <c r="G38" s="220"/>
      <c r="H38" s="220"/>
      <c r="I38" s="220"/>
      <c r="J38" s="220"/>
      <c r="K38" s="221"/>
      <c r="L38" s="204"/>
      <c r="M38" s="204"/>
      <c r="N38" s="204"/>
      <c r="O38" s="205"/>
    </row>
    <row r="39" spans="1:16" x14ac:dyDescent="0.25">
      <c r="A39" s="153"/>
      <c r="B39" s="154"/>
      <c r="C39" s="222"/>
      <c r="D39" s="223"/>
      <c r="E39" s="223"/>
      <c r="F39" s="223"/>
      <c r="G39" s="223"/>
      <c r="H39" s="223"/>
      <c r="I39" s="223"/>
      <c r="J39" s="223"/>
      <c r="K39" s="224"/>
      <c r="L39" s="204"/>
      <c r="M39" s="204"/>
      <c r="N39" s="204"/>
      <c r="O39" s="205"/>
    </row>
    <row r="40" spans="1:16" x14ac:dyDescent="0.25">
      <c r="A40" s="153" t="s">
        <v>39</v>
      </c>
      <c r="B40" s="154"/>
      <c r="C40" s="167" t="s">
        <v>122</v>
      </c>
      <c r="D40" s="167"/>
      <c r="E40" s="167"/>
      <c r="F40" s="167"/>
      <c r="G40" s="167"/>
      <c r="H40" s="167"/>
      <c r="I40" s="167"/>
      <c r="J40" s="167"/>
      <c r="K40" s="167"/>
      <c r="L40" s="178">
        <f>ROUND(('№ 2.1 Начис. доходы работ'!T26+'№ 2.2 Начис. доходы работ'!T26+'№ 2.3 Начис. доходы работ'!T26+'№ 2.4 Начис. доходы работ'!T26+'№ 2.5 Начис. доходы работ. '!T26+'№ 2.6 Начис. доходы работ. '!T26)/6,0)</f>
        <v>0</v>
      </c>
      <c r="M40" s="178"/>
      <c r="N40" s="178"/>
      <c r="O40" s="179"/>
    </row>
    <row r="41" spans="1:16" x14ac:dyDescent="0.25">
      <c r="A41" s="153"/>
      <c r="B41" s="154"/>
      <c r="C41" s="167"/>
      <c r="D41" s="167"/>
      <c r="E41" s="167"/>
      <c r="F41" s="167"/>
      <c r="G41" s="167"/>
      <c r="H41" s="167"/>
      <c r="I41" s="167"/>
      <c r="J41" s="167"/>
      <c r="K41" s="167"/>
      <c r="L41" s="178"/>
      <c r="M41" s="178"/>
      <c r="N41" s="178"/>
      <c r="O41" s="179"/>
    </row>
    <row r="42" spans="1:16" ht="36.75" customHeight="1" x14ac:dyDescent="0.25">
      <c r="A42" s="168"/>
      <c r="B42" s="169"/>
      <c r="C42" s="95" t="s">
        <v>4</v>
      </c>
      <c r="D42" s="237" t="s">
        <v>156</v>
      </c>
      <c r="E42" s="237"/>
      <c r="F42" s="237"/>
      <c r="G42" s="237"/>
      <c r="H42" s="237"/>
      <c r="I42" s="237"/>
      <c r="J42" s="237"/>
      <c r="K42" s="238"/>
      <c r="L42" s="178">
        <f>ROUND(('№ 2.1 Начис. доходы работ'!L26+'№ 2.2 Начис. доходы работ'!K25+'№ 2.3 Начис. доходы работ'!J25+'№ 2.4 Начис. доходы работ'!J25+'№ 2.5 Начис. доходы работ. '!J25+'№ 2.6 Начис. доходы работ. '!J25)/6,0)</f>
        <v>0</v>
      </c>
      <c r="M42" s="178"/>
      <c r="N42" s="178"/>
      <c r="O42" s="179"/>
      <c r="P42" s="103" t="s">
        <v>158</v>
      </c>
    </row>
    <row r="43" spans="1:16" x14ac:dyDescent="0.25">
      <c r="A43" s="231"/>
      <c r="B43" s="232"/>
      <c r="C43" s="95"/>
      <c r="D43" s="96"/>
      <c r="E43" s="96"/>
      <c r="F43" s="96"/>
      <c r="G43" s="96"/>
      <c r="H43" s="96"/>
      <c r="I43" s="96"/>
      <c r="J43" s="96"/>
      <c r="K43" s="97"/>
      <c r="L43" s="101"/>
      <c r="M43" s="101"/>
      <c r="N43" s="101"/>
      <c r="O43" s="102"/>
    </row>
    <row r="44" spans="1:16" ht="30" x14ac:dyDescent="0.25">
      <c r="A44" s="231"/>
      <c r="B44" s="232"/>
      <c r="C44" s="95" t="s">
        <v>8</v>
      </c>
      <c r="D44" s="237" t="s">
        <v>157</v>
      </c>
      <c r="E44" s="237"/>
      <c r="F44" s="237"/>
      <c r="G44" s="237"/>
      <c r="H44" s="237"/>
      <c r="I44" s="237"/>
      <c r="J44" s="237"/>
      <c r="K44" s="238"/>
      <c r="L44" s="239"/>
      <c r="M44" s="240"/>
      <c r="N44" s="240"/>
      <c r="O44" s="241"/>
      <c r="P44" s="103" t="s">
        <v>159</v>
      </c>
    </row>
    <row r="45" spans="1:16" x14ac:dyDescent="0.25">
      <c r="A45" s="231"/>
      <c r="B45" s="232"/>
      <c r="C45" s="95"/>
      <c r="D45" s="96"/>
      <c r="E45" s="96"/>
      <c r="F45" s="96"/>
      <c r="G45" s="96"/>
      <c r="H45" s="96"/>
      <c r="I45" s="96"/>
      <c r="J45" s="96"/>
      <c r="K45" s="97"/>
      <c r="L45" s="101"/>
      <c r="M45" s="101"/>
      <c r="N45" s="101"/>
      <c r="O45" s="102"/>
    </row>
    <row r="46" spans="1:16" ht="29.25" customHeight="1" x14ac:dyDescent="0.25">
      <c r="A46" s="168" t="s">
        <v>40</v>
      </c>
      <c r="B46" s="169"/>
      <c r="C46" s="172" t="s">
        <v>123</v>
      </c>
      <c r="D46" s="173"/>
      <c r="E46" s="173"/>
      <c r="F46" s="173"/>
      <c r="G46" s="173"/>
      <c r="H46" s="173"/>
      <c r="I46" s="173"/>
      <c r="J46" s="173"/>
      <c r="K46" s="174"/>
      <c r="L46" s="178">
        <f>('№ 2.1 Начис. доходы работ'!X26+'№ 2.2 Начис. доходы работ'!X26+'№ 2.3 Начис. доходы работ'!X26+'№ 2.4 Начис. доходы работ'!X26+'№ 2.5 Начис. доходы работ. '!X26+'№ 2.6 Начис. доходы работ. '!X26)/6</f>
        <v>0</v>
      </c>
      <c r="M46" s="178"/>
      <c r="N46" s="178"/>
      <c r="O46" s="179"/>
      <c r="P46" s="164"/>
    </row>
    <row r="47" spans="1:16" x14ac:dyDescent="0.25">
      <c r="A47" s="170"/>
      <c r="B47" s="171"/>
      <c r="C47" s="175"/>
      <c r="D47" s="176"/>
      <c r="E47" s="176"/>
      <c r="F47" s="176"/>
      <c r="G47" s="176"/>
      <c r="H47" s="176"/>
      <c r="I47" s="176"/>
      <c r="J47" s="176"/>
      <c r="K47" s="177"/>
      <c r="L47" s="178"/>
      <c r="M47" s="178"/>
      <c r="N47" s="178"/>
      <c r="O47" s="179"/>
      <c r="P47" s="164"/>
    </row>
    <row r="48" spans="1:16" x14ac:dyDescent="0.25">
      <c r="A48" s="153" t="s">
        <v>41</v>
      </c>
      <c r="B48" s="154"/>
      <c r="C48" s="180" t="s">
        <v>47</v>
      </c>
      <c r="D48" s="180"/>
      <c r="E48" s="180"/>
      <c r="F48" s="180"/>
      <c r="G48" s="180"/>
      <c r="H48" s="180"/>
      <c r="I48" s="180"/>
      <c r="J48" s="180"/>
      <c r="K48" s="180"/>
      <c r="L48" s="165">
        <f>L36*3%</f>
        <v>0</v>
      </c>
      <c r="M48" s="165"/>
      <c r="N48" s="165"/>
      <c r="O48" s="166"/>
    </row>
    <row r="49" spans="1:16" x14ac:dyDescent="0.25">
      <c r="A49" s="153"/>
      <c r="B49" s="154"/>
      <c r="C49" s="180"/>
      <c r="D49" s="180"/>
      <c r="E49" s="180"/>
      <c r="F49" s="180"/>
      <c r="G49" s="180"/>
      <c r="H49" s="180"/>
      <c r="I49" s="180"/>
      <c r="J49" s="180"/>
      <c r="K49" s="180"/>
      <c r="L49" s="165"/>
      <c r="M49" s="165"/>
      <c r="N49" s="165"/>
      <c r="O49" s="166"/>
    </row>
    <row r="50" spans="1:16" ht="12.75" customHeight="1" x14ac:dyDescent="0.25">
      <c r="A50" s="153" t="s">
        <v>42</v>
      </c>
      <c r="B50" s="154"/>
      <c r="C50" s="167" t="s">
        <v>48</v>
      </c>
      <c r="D50" s="167"/>
      <c r="E50" s="167"/>
      <c r="F50" s="167"/>
      <c r="G50" s="167"/>
      <c r="H50" s="167"/>
      <c r="I50" s="167"/>
      <c r="J50" s="167"/>
      <c r="K50" s="167"/>
      <c r="L50" s="165">
        <f>IF(L46&gt;=2.5*введение!C11,L48*(L40)*0.015,0)</f>
        <v>0</v>
      </c>
      <c r="M50" s="165"/>
      <c r="N50" s="165"/>
      <c r="O50" s="166"/>
    </row>
    <row r="51" spans="1:16" ht="14.25" customHeight="1" x14ac:dyDescent="0.25">
      <c r="A51" s="153"/>
      <c r="B51" s="154"/>
      <c r="C51" s="167"/>
      <c r="D51" s="167"/>
      <c r="E51" s="167"/>
      <c r="F51" s="167"/>
      <c r="G51" s="167"/>
      <c r="H51" s="167"/>
      <c r="I51" s="167"/>
      <c r="J51" s="167"/>
      <c r="K51" s="167"/>
      <c r="L51" s="165"/>
      <c r="M51" s="165"/>
      <c r="N51" s="165"/>
      <c r="O51" s="166"/>
    </row>
    <row r="52" spans="1:16" x14ac:dyDescent="0.25">
      <c r="A52" s="153" t="s">
        <v>43</v>
      </c>
      <c r="B52" s="154"/>
      <c r="C52" s="167" t="s">
        <v>49</v>
      </c>
      <c r="D52" s="167"/>
      <c r="E52" s="167"/>
      <c r="F52" s="167"/>
      <c r="G52" s="167"/>
      <c r="H52" s="167"/>
      <c r="I52" s="167"/>
      <c r="J52" s="167"/>
      <c r="K52" s="167"/>
      <c r="L52" s="165">
        <f>L48-L50</f>
        <v>0</v>
      </c>
      <c r="M52" s="165"/>
      <c r="N52" s="165"/>
      <c r="O52" s="166"/>
    </row>
    <row r="53" spans="1:16" ht="16.5" customHeight="1" x14ac:dyDescent="0.25">
      <c r="A53" s="153"/>
      <c r="B53" s="154"/>
      <c r="C53" s="167"/>
      <c r="D53" s="167"/>
      <c r="E53" s="167"/>
      <c r="F53" s="167"/>
      <c r="G53" s="167"/>
      <c r="H53" s="167"/>
      <c r="I53" s="167"/>
      <c r="J53" s="167"/>
      <c r="K53" s="167"/>
      <c r="L53" s="165"/>
      <c r="M53" s="165"/>
      <c r="N53" s="165"/>
      <c r="O53" s="166"/>
    </row>
    <row r="54" spans="1:16" x14ac:dyDescent="0.25">
      <c r="A54" s="153" t="s">
        <v>44</v>
      </c>
      <c r="B54" s="154"/>
      <c r="C54" s="167" t="s">
        <v>50</v>
      </c>
      <c r="D54" s="167"/>
      <c r="E54" s="167"/>
      <c r="F54" s="167"/>
      <c r="G54" s="167"/>
      <c r="H54" s="167"/>
      <c r="I54" s="167"/>
      <c r="J54" s="167"/>
      <c r="K54" s="167"/>
      <c r="L54" s="165">
        <f>L52*0.5</f>
        <v>0</v>
      </c>
      <c r="M54" s="165"/>
      <c r="N54" s="165"/>
      <c r="O54" s="166"/>
    </row>
    <row r="55" spans="1:16" ht="12.95" customHeight="1" x14ac:dyDescent="0.25">
      <c r="A55" s="153"/>
      <c r="B55" s="154"/>
      <c r="C55" s="167"/>
      <c r="D55" s="167"/>
      <c r="E55" s="167"/>
      <c r="F55" s="167"/>
      <c r="G55" s="167"/>
      <c r="H55" s="167"/>
      <c r="I55" s="167"/>
      <c r="J55" s="167"/>
      <c r="K55" s="167"/>
      <c r="L55" s="165"/>
      <c r="M55" s="165"/>
      <c r="N55" s="165"/>
      <c r="O55" s="166"/>
    </row>
    <row r="56" spans="1:16" ht="12.75" customHeight="1" x14ac:dyDescent="0.25">
      <c r="A56" s="153" t="s">
        <v>45</v>
      </c>
      <c r="B56" s="154"/>
      <c r="C56" s="186" t="s">
        <v>192</v>
      </c>
      <c r="D56" s="186"/>
      <c r="E56" s="186"/>
      <c r="F56" s="186"/>
      <c r="G56" s="186"/>
      <c r="H56" s="186"/>
      <c r="I56" s="186"/>
      <c r="J56" s="186"/>
      <c r="K56" s="186"/>
      <c r="L56" s="165">
        <f>IF((L52*0.5-L69-L106)&gt;0,L52*0.5-L69-L106,0)</f>
        <v>0</v>
      </c>
      <c r="M56" s="165"/>
      <c r="N56" s="165"/>
      <c r="O56" s="166"/>
    </row>
    <row r="57" spans="1:16" ht="14.25" customHeight="1" thickBot="1" x14ac:dyDescent="0.3">
      <c r="A57" s="153"/>
      <c r="B57" s="154"/>
      <c r="C57" s="167"/>
      <c r="D57" s="167"/>
      <c r="E57" s="167"/>
      <c r="F57" s="167"/>
      <c r="G57" s="167"/>
      <c r="H57" s="167"/>
      <c r="I57" s="167"/>
      <c r="J57" s="167"/>
      <c r="K57" s="167"/>
      <c r="L57" s="165"/>
      <c r="M57" s="165"/>
      <c r="N57" s="165"/>
      <c r="O57" s="166"/>
    </row>
    <row r="58" spans="1:16" x14ac:dyDescent="0.25">
      <c r="A58" s="225" t="s">
        <v>51</v>
      </c>
      <c r="B58" s="226"/>
      <c r="C58" s="226"/>
      <c r="D58" s="226"/>
      <c r="E58" s="226"/>
      <c r="F58" s="226"/>
      <c r="G58" s="226"/>
      <c r="H58" s="226"/>
      <c r="I58" s="226"/>
      <c r="J58" s="226"/>
      <c r="K58" s="226"/>
      <c r="L58" s="226"/>
      <c r="M58" s="226"/>
      <c r="N58" s="226"/>
      <c r="O58" s="227"/>
      <c r="P58" s="234" t="s">
        <v>186</v>
      </c>
    </row>
    <row r="59" spans="1:16" ht="15.75" thickBot="1" x14ac:dyDescent="0.3">
      <c r="A59" s="228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30"/>
      <c r="P59" s="235"/>
    </row>
    <row r="60" spans="1:16" ht="26.25" customHeight="1" x14ac:dyDescent="0.25">
      <c r="A60" s="153" t="s">
        <v>52</v>
      </c>
      <c r="B60" s="154"/>
      <c r="C60" s="141" t="s">
        <v>191</v>
      </c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3"/>
      <c r="P60" s="118"/>
    </row>
    <row r="61" spans="1:16" ht="26.25" customHeight="1" x14ac:dyDescent="0.25">
      <c r="A61" s="135" t="s">
        <v>132</v>
      </c>
      <c r="B61" s="136"/>
      <c r="C61" s="88" t="s">
        <v>135</v>
      </c>
      <c r="D61" s="183"/>
      <c r="E61" s="184"/>
      <c r="F61" s="184"/>
      <c r="G61" s="184"/>
      <c r="H61" s="185"/>
      <c r="I61" s="135" t="s">
        <v>138</v>
      </c>
      <c r="J61" s="136"/>
      <c r="K61" s="88" t="s">
        <v>141</v>
      </c>
      <c r="L61" s="187"/>
      <c r="M61" s="188"/>
      <c r="N61" s="188"/>
      <c r="O61" s="189"/>
      <c r="P61" s="75"/>
    </row>
    <row r="62" spans="1:16" ht="26.25" customHeight="1" x14ac:dyDescent="0.25">
      <c r="A62" s="135" t="s">
        <v>133</v>
      </c>
      <c r="B62" s="136"/>
      <c r="C62" s="88" t="s">
        <v>136</v>
      </c>
      <c r="D62" s="183"/>
      <c r="E62" s="184"/>
      <c r="F62" s="184"/>
      <c r="G62" s="184"/>
      <c r="H62" s="185"/>
      <c r="I62" s="135" t="s">
        <v>139</v>
      </c>
      <c r="J62" s="136"/>
      <c r="K62" s="88" t="s">
        <v>142</v>
      </c>
      <c r="L62" s="187"/>
      <c r="M62" s="188"/>
      <c r="N62" s="188"/>
      <c r="O62" s="189"/>
      <c r="P62" s="75"/>
    </row>
    <row r="63" spans="1:16" ht="26.25" customHeight="1" x14ac:dyDescent="0.25">
      <c r="A63" s="135" t="s">
        <v>134</v>
      </c>
      <c r="B63" s="136"/>
      <c r="C63" s="88" t="s">
        <v>137</v>
      </c>
      <c r="D63" s="183"/>
      <c r="E63" s="184"/>
      <c r="F63" s="184"/>
      <c r="G63" s="184"/>
      <c r="H63" s="185"/>
      <c r="I63" s="135" t="s">
        <v>140</v>
      </c>
      <c r="J63" s="136"/>
      <c r="K63" s="88" t="s">
        <v>143</v>
      </c>
      <c r="L63" s="187"/>
      <c r="M63" s="188"/>
      <c r="N63" s="188"/>
      <c r="O63" s="189"/>
      <c r="P63" s="75"/>
    </row>
    <row r="64" spans="1:16" ht="26.25" customHeight="1" thickBot="1" x14ac:dyDescent="0.3">
      <c r="A64" s="151"/>
      <c r="B64" s="152"/>
      <c r="C64" s="129" t="s">
        <v>144</v>
      </c>
      <c r="D64" s="130"/>
      <c r="E64" s="130"/>
      <c r="F64" s="130"/>
      <c r="G64" s="130"/>
      <c r="H64" s="130"/>
      <c r="I64" s="130"/>
      <c r="J64" s="130"/>
      <c r="K64" s="131"/>
      <c r="L64" s="216">
        <f>D61+D62+D63+L61+L62+L63</f>
        <v>0</v>
      </c>
      <c r="M64" s="217"/>
      <c r="N64" s="217"/>
      <c r="O64" s="218"/>
      <c r="P64" s="75"/>
    </row>
    <row r="65" spans="1:16" ht="26.25" customHeight="1" x14ac:dyDescent="0.25">
      <c r="A65" s="153" t="s">
        <v>53</v>
      </c>
      <c r="B65" s="154"/>
      <c r="C65" s="141" t="s">
        <v>118</v>
      </c>
      <c r="D65" s="142"/>
      <c r="E65" s="142"/>
      <c r="F65" s="142"/>
      <c r="G65" s="142"/>
      <c r="H65" s="142"/>
      <c r="I65" s="142"/>
      <c r="J65" s="142"/>
      <c r="K65" s="142"/>
      <c r="L65" s="142" t="e">
        <f>#REF!</f>
        <v>#REF!</v>
      </c>
      <c r="M65" s="142"/>
      <c r="N65" s="142"/>
      <c r="O65" s="143"/>
      <c r="P65" s="75"/>
    </row>
    <row r="66" spans="1:16" ht="26.25" customHeight="1" x14ac:dyDescent="0.25">
      <c r="A66" s="135" t="s">
        <v>132</v>
      </c>
      <c r="B66" s="136"/>
      <c r="C66" s="88" t="s">
        <v>135</v>
      </c>
      <c r="D66" s="183"/>
      <c r="E66" s="184"/>
      <c r="F66" s="184"/>
      <c r="G66" s="184"/>
      <c r="H66" s="185"/>
      <c r="I66" s="135" t="s">
        <v>138</v>
      </c>
      <c r="J66" s="136"/>
      <c r="K66" s="88" t="s">
        <v>141</v>
      </c>
      <c r="L66" s="187"/>
      <c r="M66" s="188"/>
      <c r="N66" s="188"/>
      <c r="O66" s="189"/>
      <c r="P66" s="75"/>
    </row>
    <row r="67" spans="1:16" ht="26.25" customHeight="1" x14ac:dyDescent="0.25">
      <c r="A67" s="135" t="s">
        <v>133</v>
      </c>
      <c r="B67" s="136"/>
      <c r="C67" s="88" t="s">
        <v>136</v>
      </c>
      <c r="D67" s="183"/>
      <c r="E67" s="184"/>
      <c r="F67" s="184"/>
      <c r="G67" s="184"/>
      <c r="H67" s="185"/>
      <c r="I67" s="135" t="s">
        <v>139</v>
      </c>
      <c r="J67" s="136"/>
      <c r="K67" s="88" t="s">
        <v>142</v>
      </c>
      <c r="L67" s="187"/>
      <c r="M67" s="188"/>
      <c r="N67" s="188"/>
      <c r="O67" s="189"/>
      <c r="P67" s="75"/>
    </row>
    <row r="68" spans="1:16" ht="26.25" customHeight="1" x14ac:dyDescent="0.25">
      <c r="A68" s="135" t="s">
        <v>134</v>
      </c>
      <c r="B68" s="136"/>
      <c r="C68" s="88" t="s">
        <v>137</v>
      </c>
      <c r="D68" s="183"/>
      <c r="E68" s="184"/>
      <c r="F68" s="184"/>
      <c r="G68" s="184"/>
      <c r="H68" s="185"/>
      <c r="I68" s="135" t="s">
        <v>140</v>
      </c>
      <c r="J68" s="136"/>
      <c r="K68" s="88" t="s">
        <v>143</v>
      </c>
      <c r="L68" s="187"/>
      <c r="M68" s="188"/>
      <c r="N68" s="188"/>
      <c r="O68" s="189"/>
      <c r="P68" s="75"/>
    </row>
    <row r="69" spans="1:16" ht="26.25" customHeight="1" thickBot="1" x14ac:dyDescent="0.3">
      <c r="A69" s="151"/>
      <c r="B69" s="152"/>
      <c r="C69" s="129" t="s">
        <v>144</v>
      </c>
      <c r="D69" s="130"/>
      <c r="E69" s="130"/>
      <c r="F69" s="130"/>
      <c r="G69" s="130"/>
      <c r="H69" s="130"/>
      <c r="I69" s="130"/>
      <c r="J69" s="130"/>
      <c r="K69" s="131"/>
      <c r="L69" s="216">
        <f>D66+D67+D68+L66+L67+L68</f>
        <v>0</v>
      </c>
      <c r="M69" s="217"/>
      <c r="N69" s="217"/>
      <c r="O69" s="218"/>
      <c r="P69" s="75"/>
    </row>
    <row r="70" spans="1:16" ht="26.25" customHeight="1" x14ac:dyDescent="0.25">
      <c r="A70" s="153" t="s">
        <v>54</v>
      </c>
      <c r="B70" s="154"/>
      <c r="C70" s="141" t="s">
        <v>120</v>
      </c>
      <c r="D70" s="142"/>
      <c r="E70" s="142"/>
      <c r="F70" s="142"/>
      <c r="G70" s="142"/>
      <c r="H70" s="142"/>
      <c r="I70" s="142"/>
      <c r="J70" s="142"/>
      <c r="K70" s="142"/>
      <c r="L70" s="142" t="e">
        <f>#REF!</f>
        <v>#REF!</v>
      </c>
      <c r="M70" s="142"/>
      <c r="N70" s="142"/>
      <c r="O70" s="143"/>
      <c r="P70" s="75"/>
    </row>
    <row r="71" spans="1:16" ht="26.25" customHeight="1" x14ac:dyDescent="0.25">
      <c r="A71" s="135" t="s">
        <v>132</v>
      </c>
      <c r="B71" s="136"/>
      <c r="C71" s="88" t="s">
        <v>135</v>
      </c>
      <c r="D71" s="183"/>
      <c r="E71" s="184"/>
      <c r="F71" s="184"/>
      <c r="G71" s="184"/>
      <c r="H71" s="185"/>
      <c r="I71" s="135" t="s">
        <v>138</v>
      </c>
      <c r="J71" s="136"/>
      <c r="K71" s="88" t="s">
        <v>141</v>
      </c>
      <c r="L71" s="187"/>
      <c r="M71" s="188"/>
      <c r="N71" s="188"/>
      <c r="O71" s="189"/>
      <c r="P71" s="75"/>
    </row>
    <row r="72" spans="1:16" ht="26.25" customHeight="1" x14ac:dyDescent="0.25">
      <c r="A72" s="135" t="s">
        <v>133</v>
      </c>
      <c r="B72" s="136"/>
      <c r="C72" s="88" t="s">
        <v>136</v>
      </c>
      <c r="D72" s="183"/>
      <c r="E72" s="184"/>
      <c r="F72" s="184"/>
      <c r="G72" s="184"/>
      <c r="H72" s="185"/>
      <c r="I72" s="135" t="s">
        <v>139</v>
      </c>
      <c r="J72" s="136"/>
      <c r="K72" s="88" t="s">
        <v>142</v>
      </c>
      <c r="L72" s="187"/>
      <c r="M72" s="188"/>
      <c r="N72" s="188"/>
      <c r="O72" s="189"/>
      <c r="P72" s="75"/>
    </row>
    <row r="73" spans="1:16" ht="26.25" customHeight="1" x14ac:dyDescent="0.25">
      <c r="A73" s="135" t="s">
        <v>134</v>
      </c>
      <c r="B73" s="136"/>
      <c r="C73" s="88" t="s">
        <v>137</v>
      </c>
      <c r="D73" s="183"/>
      <c r="E73" s="184"/>
      <c r="F73" s="184"/>
      <c r="G73" s="184"/>
      <c r="H73" s="185"/>
      <c r="I73" s="135" t="s">
        <v>140</v>
      </c>
      <c r="J73" s="136"/>
      <c r="K73" s="88" t="s">
        <v>143</v>
      </c>
      <c r="L73" s="187"/>
      <c r="M73" s="188"/>
      <c r="N73" s="188"/>
      <c r="O73" s="189"/>
      <c r="P73" s="75"/>
    </row>
    <row r="74" spans="1:16" ht="26.25" customHeight="1" thickBot="1" x14ac:dyDescent="0.3">
      <c r="A74" s="135"/>
      <c r="B74" s="136"/>
      <c r="C74" s="129" t="s">
        <v>144</v>
      </c>
      <c r="D74" s="130"/>
      <c r="E74" s="130"/>
      <c r="F74" s="130"/>
      <c r="G74" s="130"/>
      <c r="H74" s="130"/>
      <c r="I74" s="130"/>
      <c r="J74" s="130"/>
      <c r="K74" s="131"/>
      <c r="L74" s="216">
        <f>D71+D72+D73+L71+L72+L73</f>
        <v>0</v>
      </c>
      <c r="M74" s="217"/>
      <c r="N74" s="217"/>
      <c r="O74" s="218"/>
      <c r="P74" s="75"/>
    </row>
    <row r="75" spans="1:16" ht="26.25" customHeight="1" x14ac:dyDescent="0.25">
      <c r="A75" s="153" t="s">
        <v>55</v>
      </c>
      <c r="B75" s="154"/>
      <c r="C75" s="141" t="s">
        <v>121</v>
      </c>
      <c r="D75" s="142"/>
      <c r="E75" s="142"/>
      <c r="F75" s="142"/>
      <c r="G75" s="142"/>
      <c r="H75" s="142"/>
      <c r="I75" s="142"/>
      <c r="J75" s="142"/>
      <c r="K75" s="142"/>
      <c r="L75" s="142" t="e">
        <f>L70*10%</f>
        <v>#REF!</v>
      </c>
      <c r="M75" s="142"/>
      <c r="N75" s="142"/>
      <c r="O75" s="143"/>
      <c r="P75" s="75"/>
    </row>
    <row r="76" spans="1:16" ht="26.25" customHeight="1" x14ac:dyDescent="0.25">
      <c r="A76" s="135" t="s">
        <v>132</v>
      </c>
      <c r="B76" s="136"/>
      <c r="C76" s="89" t="s">
        <v>135</v>
      </c>
      <c r="D76" s="183"/>
      <c r="E76" s="184"/>
      <c r="F76" s="184"/>
      <c r="G76" s="184"/>
      <c r="H76" s="185"/>
      <c r="I76" s="135" t="s">
        <v>138</v>
      </c>
      <c r="J76" s="136"/>
      <c r="K76" s="89" t="s">
        <v>141</v>
      </c>
      <c r="L76" s="187"/>
      <c r="M76" s="188"/>
      <c r="N76" s="188"/>
      <c r="O76" s="189"/>
      <c r="P76" s="75"/>
    </row>
    <row r="77" spans="1:16" ht="26.25" customHeight="1" x14ac:dyDescent="0.25">
      <c r="A77" s="135" t="s">
        <v>133</v>
      </c>
      <c r="B77" s="136"/>
      <c r="C77" s="89" t="s">
        <v>136</v>
      </c>
      <c r="D77" s="183"/>
      <c r="E77" s="184"/>
      <c r="F77" s="184"/>
      <c r="G77" s="184"/>
      <c r="H77" s="185"/>
      <c r="I77" s="135" t="s">
        <v>139</v>
      </c>
      <c r="J77" s="136"/>
      <c r="K77" s="89" t="s">
        <v>142</v>
      </c>
      <c r="L77" s="187"/>
      <c r="M77" s="188"/>
      <c r="N77" s="188"/>
      <c r="O77" s="189"/>
      <c r="P77" s="75"/>
    </row>
    <row r="78" spans="1:16" ht="26.25" customHeight="1" x14ac:dyDescent="0.25">
      <c r="A78" s="135" t="s">
        <v>134</v>
      </c>
      <c r="B78" s="136"/>
      <c r="C78" s="89" t="s">
        <v>137</v>
      </c>
      <c r="D78" s="183"/>
      <c r="E78" s="184"/>
      <c r="F78" s="184"/>
      <c r="G78" s="184"/>
      <c r="H78" s="185"/>
      <c r="I78" s="135" t="s">
        <v>140</v>
      </c>
      <c r="J78" s="136"/>
      <c r="K78" s="89" t="s">
        <v>143</v>
      </c>
      <c r="L78" s="187"/>
      <c r="M78" s="188"/>
      <c r="N78" s="188"/>
      <c r="O78" s="189"/>
      <c r="P78" s="75"/>
    </row>
    <row r="79" spans="1:16" ht="26.25" customHeight="1" thickBot="1" x14ac:dyDescent="0.3">
      <c r="A79" s="135"/>
      <c r="B79" s="136"/>
      <c r="C79" s="129" t="s">
        <v>144</v>
      </c>
      <c r="D79" s="130"/>
      <c r="E79" s="130"/>
      <c r="F79" s="130"/>
      <c r="G79" s="130"/>
      <c r="H79" s="130"/>
      <c r="I79" s="130"/>
      <c r="J79" s="130"/>
      <c r="K79" s="131"/>
      <c r="L79" s="216">
        <f>D76+D77+D78+L76+L77+L78</f>
        <v>0</v>
      </c>
      <c r="M79" s="217"/>
      <c r="N79" s="217"/>
      <c r="O79" s="218"/>
      <c r="P79" s="75"/>
    </row>
    <row r="80" spans="1:16" ht="26.25" customHeight="1" x14ac:dyDescent="0.25">
      <c r="A80" s="153" t="s">
        <v>56</v>
      </c>
      <c r="B80" s="154"/>
      <c r="C80" s="141" t="s">
        <v>145</v>
      </c>
      <c r="D80" s="142"/>
      <c r="E80" s="142"/>
      <c r="F80" s="142"/>
      <c r="G80" s="142"/>
      <c r="H80" s="142"/>
      <c r="I80" s="142"/>
      <c r="J80" s="142"/>
      <c r="K80" s="142"/>
      <c r="L80" s="142" t="e">
        <f>L75*10%</f>
        <v>#REF!</v>
      </c>
      <c r="M80" s="142"/>
      <c r="N80" s="142"/>
      <c r="O80" s="143"/>
      <c r="P80" s="75"/>
    </row>
    <row r="81" spans="1:16" ht="26.25" customHeight="1" x14ac:dyDescent="0.25">
      <c r="A81" s="135" t="s">
        <v>132</v>
      </c>
      <c r="B81" s="136"/>
      <c r="C81" s="89" t="s">
        <v>135</v>
      </c>
      <c r="D81" s="137"/>
      <c r="E81" s="138"/>
      <c r="F81" s="138"/>
      <c r="G81" s="138"/>
      <c r="H81" s="139"/>
      <c r="I81" s="135" t="s">
        <v>138</v>
      </c>
      <c r="J81" s="136"/>
      <c r="K81" s="89" t="s">
        <v>141</v>
      </c>
      <c r="L81" s="137"/>
      <c r="M81" s="138"/>
      <c r="N81" s="138"/>
      <c r="O81" s="138"/>
      <c r="P81" s="75"/>
    </row>
    <row r="82" spans="1:16" ht="26.25" customHeight="1" x14ac:dyDescent="0.25">
      <c r="A82" s="135" t="s">
        <v>133</v>
      </c>
      <c r="B82" s="136"/>
      <c r="C82" s="89" t="s">
        <v>136</v>
      </c>
      <c r="D82" s="137"/>
      <c r="E82" s="138"/>
      <c r="F82" s="138"/>
      <c r="G82" s="138"/>
      <c r="H82" s="139"/>
      <c r="I82" s="135" t="s">
        <v>139</v>
      </c>
      <c r="J82" s="136"/>
      <c r="K82" s="89" t="s">
        <v>142</v>
      </c>
      <c r="L82" s="137"/>
      <c r="M82" s="138"/>
      <c r="N82" s="138"/>
      <c r="O82" s="138"/>
      <c r="P82" s="75"/>
    </row>
    <row r="83" spans="1:16" ht="26.25" customHeight="1" x14ac:dyDescent="0.25">
      <c r="A83" s="135" t="s">
        <v>134</v>
      </c>
      <c r="B83" s="136"/>
      <c r="C83" s="89" t="s">
        <v>137</v>
      </c>
      <c r="D83" s="137"/>
      <c r="E83" s="138"/>
      <c r="F83" s="138"/>
      <c r="G83" s="138"/>
      <c r="H83" s="139"/>
      <c r="I83" s="135" t="s">
        <v>140</v>
      </c>
      <c r="J83" s="136"/>
      <c r="K83" s="89" t="s">
        <v>143</v>
      </c>
      <c r="L83" s="137"/>
      <c r="M83" s="138"/>
      <c r="N83" s="138"/>
      <c r="O83" s="138"/>
      <c r="P83" s="75"/>
    </row>
    <row r="84" spans="1:16" ht="26.25" customHeight="1" x14ac:dyDescent="0.25">
      <c r="A84" s="135"/>
      <c r="B84" s="136"/>
      <c r="C84" s="129" t="s">
        <v>144</v>
      </c>
      <c r="D84" s="130"/>
      <c r="E84" s="130"/>
      <c r="F84" s="130"/>
      <c r="G84" s="130"/>
      <c r="H84" s="130"/>
      <c r="I84" s="130"/>
      <c r="J84" s="130"/>
      <c r="K84" s="131"/>
      <c r="L84" s="161">
        <f>D81+D82+D83+L81+L82+L83</f>
        <v>0</v>
      </c>
      <c r="M84" s="162"/>
      <c r="N84" s="162"/>
      <c r="O84" s="163"/>
      <c r="P84" s="75"/>
    </row>
    <row r="85" spans="1:16" ht="15" customHeight="1" x14ac:dyDescent="0.25">
      <c r="A85" s="155" t="s">
        <v>57</v>
      </c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7"/>
    </row>
    <row r="86" spans="1:16" ht="15.75" thickBot="1" x14ac:dyDescent="0.3">
      <c r="A86" s="158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60"/>
    </row>
    <row r="87" spans="1:16" ht="26.25" customHeight="1" x14ac:dyDescent="0.25">
      <c r="A87" s="153" t="s">
        <v>58</v>
      </c>
      <c r="B87" s="154"/>
      <c r="C87" s="141" t="s">
        <v>187</v>
      </c>
      <c r="D87" s="142"/>
      <c r="E87" s="142"/>
      <c r="F87" s="142"/>
      <c r="G87" s="142"/>
      <c r="H87" s="142"/>
      <c r="I87" s="142"/>
      <c r="J87" s="142"/>
      <c r="K87" s="142"/>
      <c r="L87" s="142">
        <f>'№ 2 Начис. доходы работ.  '!E16</f>
        <v>0</v>
      </c>
      <c r="M87" s="142"/>
      <c r="N87" s="142"/>
      <c r="O87" s="143"/>
      <c r="P87" s="75"/>
    </row>
    <row r="88" spans="1:16" ht="26.25" customHeight="1" x14ac:dyDescent="0.25">
      <c r="A88" s="135" t="s">
        <v>132</v>
      </c>
      <c r="B88" s="136"/>
      <c r="C88" s="89" t="s">
        <v>135</v>
      </c>
      <c r="D88" s="137">
        <f>'№ 2.1 Начис. доходы работ'!H26+'№4 Дивиденды'!L27</f>
        <v>0</v>
      </c>
      <c r="E88" s="138"/>
      <c r="F88" s="138"/>
      <c r="G88" s="138"/>
      <c r="H88" s="139"/>
      <c r="I88" s="135" t="s">
        <v>138</v>
      </c>
      <c r="J88" s="136"/>
      <c r="K88" s="89" t="s">
        <v>141</v>
      </c>
      <c r="L88" s="137">
        <f>'№ 2.4 Начис. доходы работ'!H26+'№4 Дивиденды'!P27</f>
        <v>0</v>
      </c>
      <c r="M88" s="138"/>
      <c r="N88" s="138"/>
      <c r="O88" s="138"/>
      <c r="P88" s="75"/>
    </row>
    <row r="89" spans="1:16" ht="26.25" customHeight="1" x14ac:dyDescent="0.25">
      <c r="A89" s="135" t="s">
        <v>133</v>
      </c>
      <c r="B89" s="136"/>
      <c r="C89" s="89" t="s">
        <v>136</v>
      </c>
      <c r="D89" s="137">
        <f>'№ 2.2 Начис. доходы работ'!H26+'№4 Дивиденды'!N27</f>
        <v>0</v>
      </c>
      <c r="E89" s="138"/>
      <c r="F89" s="138"/>
      <c r="G89" s="138"/>
      <c r="H89" s="139"/>
      <c r="I89" s="135" t="s">
        <v>139</v>
      </c>
      <c r="J89" s="136"/>
      <c r="K89" s="89" t="s">
        <v>142</v>
      </c>
      <c r="L89" s="137">
        <f>'№ 2.5 Начис. доходы работ. '!H26+'№4 Дивиденды'!T27</f>
        <v>0</v>
      </c>
      <c r="M89" s="138"/>
      <c r="N89" s="138"/>
      <c r="O89" s="138"/>
      <c r="P89" s="75"/>
    </row>
    <row r="90" spans="1:16" ht="26.25" customHeight="1" x14ac:dyDescent="0.25">
      <c r="A90" s="135" t="s">
        <v>134</v>
      </c>
      <c r="B90" s="136"/>
      <c r="C90" s="89" t="s">
        <v>137</v>
      </c>
      <c r="D90" s="137">
        <f>'№ 2.3 Начис. доходы работ'!H26+'№4 Дивиденды'!P27</f>
        <v>0</v>
      </c>
      <c r="E90" s="138"/>
      <c r="F90" s="138"/>
      <c r="G90" s="138"/>
      <c r="H90" s="139"/>
      <c r="I90" s="135" t="s">
        <v>140</v>
      </c>
      <c r="J90" s="136"/>
      <c r="K90" s="89" t="s">
        <v>143</v>
      </c>
      <c r="L90" s="137">
        <f>'№ 2.6 Начис. доходы работ. '!H26+'№4 Дивиденды'!V27</f>
        <v>0</v>
      </c>
      <c r="M90" s="138"/>
      <c r="N90" s="138"/>
      <c r="O90" s="138"/>
      <c r="P90" s="75"/>
    </row>
    <row r="91" spans="1:16" ht="26.25" customHeight="1" thickBot="1" x14ac:dyDescent="0.3">
      <c r="A91" s="135"/>
      <c r="B91" s="136"/>
      <c r="C91" s="129" t="s">
        <v>144</v>
      </c>
      <c r="D91" s="130"/>
      <c r="E91" s="130"/>
      <c r="F91" s="130"/>
      <c r="G91" s="130"/>
      <c r="H91" s="130"/>
      <c r="I91" s="130"/>
      <c r="J91" s="130"/>
      <c r="K91" s="131"/>
      <c r="L91" s="132">
        <f>D88+D89+D90+L88+L89+L90</f>
        <v>0</v>
      </c>
      <c r="M91" s="133"/>
      <c r="N91" s="133"/>
      <c r="O91" s="134"/>
      <c r="P91" s="75"/>
    </row>
    <row r="92" spans="1:16" ht="26.25" customHeight="1" x14ac:dyDescent="0.25">
      <c r="A92" s="153" t="s">
        <v>59</v>
      </c>
      <c r="B92" s="154"/>
      <c r="C92" s="141" t="s">
        <v>106</v>
      </c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3"/>
      <c r="P92" s="75"/>
    </row>
    <row r="93" spans="1:16" ht="26.25" customHeight="1" x14ac:dyDescent="0.25">
      <c r="A93" s="135" t="s">
        <v>132</v>
      </c>
      <c r="B93" s="136"/>
      <c r="C93" s="89" t="s">
        <v>135</v>
      </c>
      <c r="D93" s="137">
        <f>'№ 2.1 Начис. доходы работ'!I26+'№4 Дивиденды'!M27</f>
        <v>0</v>
      </c>
      <c r="E93" s="138"/>
      <c r="F93" s="138"/>
      <c r="G93" s="138"/>
      <c r="H93" s="139"/>
      <c r="I93" s="135" t="s">
        <v>138</v>
      </c>
      <c r="J93" s="136"/>
      <c r="K93" s="104" t="s">
        <v>141</v>
      </c>
      <c r="L93" s="137">
        <f>'№ 2.4 Начис. доходы работ'!I26+'№4 Дивиденды'!S27</f>
        <v>0</v>
      </c>
      <c r="M93" s="138"/>
      <c r="N93" s="138"/>
      <c r="O93" s="138"/>
      <c r="P93" s="233"/>
    </row>
    <row r="94" spans="1:16" ht="26.25" customHeight="1" x14ac:dyDescent="0.25">
      <c r="A94" s="135" t="s">
        <v>133</v>
      </c>
      <c r="B94" s="136"/>
      <c r="C94" s="89" t="s">
        <v>136</v>
      </c>
      <c r="D94" s="137">
        <f>'№ 2.2 Начис. доходы работ'!I26+'№4 Дивиденды'!O27</f>
        <v>0</v>
      </c>
      <c r="E94" s="138"/>
      <c r="F94" s="138"/>
      <c r="G94" s="138"/>
      <c r="H94" s="139"/>
      <c r="I94" s="135" t="s">
        <v>139</v>
      </c>
      <c r="J94" s="136"/>
      <c r="K94" s="104" t="s">
        <v>142</v>
      </c>
      <c r="L94" s="137">
        <f>'№ 2.5 Начис. доходы работ. '!I26+'№4 Дивиденды'!U27</f>
        <v>0</v>
      </c>
      <c r="M94" s="138"/>
      <c r="N94" s="138"/>
      <c r="O94" s="138"/>
      <c r="P94" s="233"/>
    </row>
    <row r="95" spans="1:16" ht="26.25" customHeight="1" x14ac:dyDescent="0.25">
      <c r="A95" s="135" t="s">
        <v>134</v>
      </c>
      <c r="B95" s="136"/>
      <c r="C95" s="89" t="s">
        <v>137</v>
      </c>
      <c r="D95" s="137">
        <f>'№ 2.3 Начис. доходы работ'!I26+'№4 Дивиденды'!Q27</f>
        <v>0</v>
      </c>
      <c r="E95" s="138"/>
      <c r="F95" s="138"/>
      <c r="G95" s="138"/>
      <c r="H95" s="139"/>
      <c r="I95" s="135" t="s">
        <v>140</v>
      </c>
      <c r="J95" s="136"/>
      <c r="K95" s="104" t="s">
        <v>143</v>
      </c>
      <c r="L95" s="137">
        <f>'№ 2.6 Начис. доходы работ. '!I26+'№4 Дивиденды'!W27</f>
        <v>0</v>
      </c>
      <c r="M95" s="138"/>
      <c r="N95" s="138"/>
      <c r="O95" s="138"/>
      <c r="P95" s="233"/>
    </row>
    <row r="96" spans="1:16" ht="26.25" customHeight="1" thickBot="1" x14ac:dyDescent="0.3">
      <c r="A96" s="135"/>
      <c r="B96" s="136"/>
      <c r="C96" s="129" t="s">
        <v>144</v>
      </c>
      <c r="D96" s="130"/>
      <c r="E96" s="130"/>
      <c r="F96" s="130"/>
      <c r="G96" s="130"/>
      <c r="H96" s="130"/>
      <c r="I96" s="130"/>
      <c r="J96" s="130"/>
      <c r="K96" s="131"/>
      <c r="L96" s="132">
        <f>D93+D94+D95+L93+L94+L95</f>
        <v>0</v>
      </c>
      <c r="M96" s="133"/>
      <c r="N96" s="133"/>
      <c r="O96" s="134"/>
      <c r="P96" s="75"/>
    </row>
    <row r="97" spans="1:16" ht="26.25" customHeight="1" x14ac:dyDescent="0.25">
      <c r="A97" s="151" t="s">
        <v>60</v>
      </c>
      <c r="B97" s="152"/>
      <c r="C97" s="141" t="s">
        <v>146</v>
      </c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3"/>
      <c r="P97" s="75"/>
    </row>
    <row r="98" spans="1:16" ht="26.25" customHeight="1" x14ac:dyDescent="0.25">
      <c r="A98" s="135" t="s">
        <v>132</v>
      </c>
      <c r="B98" s="136"/>
      <c r="C98" s="90" t="s">
        <v>135</v>
      </c>
      <c r="D98" s="137">
        <f>'№ 2.1 Начис. доходы работ'!P26</f>
        <v>0</v>
      </c>
      <c r="E98" s="138"/>
      <c r="F98" s="138"/>
      <c r="G98" s="138"/>
      <c r="H98" s="139"/>
      <c r="I98" s="135" t="s">
        <v>138</v>
      </c>
      <c r="J98" s="136"/>
      <c r="K98" s="90" t="s">
        <v>141</v>
      </c>
      <c r="L98" s="137">
        <f>'№ 2.4 Начис. доходы работ'!P26</f>
        <v>0</v>
      </c>
      <c r="M98" s="138"/>
      <c r="N98" s="138"/>
      <c r="O98" s="138"/>
      <c r="P98" s="75"/>
    </row>
    <row r="99" spans="1:16" ht="26.25" customHeight="1" x14ac:dyDescent="0.25">
      <c r="A99" s="135" t="s">
        <v>133</v>
      </c>
      <c r="B99" s="136"/>
      <c r="C99" s="90" t="s">
        <v>136</v>
      </c>
      <c r="D99" s="137">
        <f>'№ 2.2 Начис. доходы работ'!P26</f>
        <v>0</v>
      </c>
      <c r="E99" s="138"/>
      <c r="F99" s="138"/>
      <c r="G99" s="138"/>
      <c r="H99" s="139"/>
      <c r="I99" s="135" t="s">
        <v>139</v>
      </c>
      <c r="J99" s="136"/>
      <c r="K99" s="90" t="s">
        <v>142</v>
      </c>
      <c r="L99" s="137">
        <f>'№ 2.5 Начис. доходы работ. '!P26</f>
        <v>0</v>
      </c>
      <c r="M99" s="138"/>
      <c r="N99" s="138"/>
      <c r="O99" s="138"/>
      <c r="P99" s="75"/>
    </row>
    <row r="100" spans="1:16" ht="26.25" customHeight="1" x14ac:dyDescent="0.25">
      <c r="A100" s="135" t="s">
        <v>134</v>
      </c>
      <c r="B100" s="136"/>
      <c r="C100" s="90" t="s">
        <v>137</v>
      </c>
      <c r="D100" s="137">
        <f>'№ 2.3 Начис. доходы работ'!P26</f>
        <v>0</v>
      </c>
      <c r="E100" s="138"/>
      <c r="F100" s="138"/>
      <c r="G100" s="138"/>
      <c r="H100" s="139"/>
      <c r="I100" s="135" t="s">
        <v>140</v>
      </c>
      <c r="J100" s="136"/>
      <c r="K100" s="90" t="s">
        <v>143</v>
      </c>
      <c r="L100" s="137">
        <f>'№ 2.6 Начис. доходы работ. '!P26</f>
        <v>0</v>
      </c>
      <c r="M100" s="138"/>
      <c r="N100" s="138"/>
      <c r="O100" s="138"/>
      <c r="P100" s="75"/>
    </row>
    <row r="101" spans="1:16" ht="26.25" customHeight="1" thickBot="1" x14ac:dyDescent="0.3">
      <c r="A101" s="135"/>
      <c r="B101" s="136"/>
      <c r="C101" s="129" t="s">
        <v>144</v>
      </c>
      <c r="D101" s="130"/>
      <c r="E101" s="130"/>
      <c r="F101" s="130"/>
      <c r="G101" s="130"/>
      <c r="H101" s="130"/>
      <c r="I101" s="130"/>
      <c r="J101" s="130"/>
      <c r="K101" s="131"/>
      <c r="L101" s="132">
        <f>D98+D99+D100+L98+L99+L100</f>
        <v>0</v>
      </c>
      <c r="M101" s="133"/>
      <c r="N101" s="133"/>
      <c r="O101" s="134"/>
      <c r="P101" s="75"/>
    </row>
    <row r="102" spans="1:16" ht="26.25" customHeight="1" x14ac:dyDescent="0.25">
      <c r="A102" s="151" t="s">
        <v>61</v>
      </c>
      <c r="B102" s="152"/>
      <c r="C102" s="141" t="s">
        <v>147</v>
      </c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3"/>
      <c r="P102" s="75"/>
    </row>
    <row r="103" spans="1:16" ht="26.25" customHeight="1" x14ac:dyDescent="0.25">
      <c r="A103" s="135" t="s">
        <v>132</v>
      </c>
      <c r="B103" s="136"/>
      <c r="C103" s="91" t="s">
        <v>135</v>
      </c>
      <c r="D103" s="137">
        <f>'№ 2.1 Начис. доходы работ'!Q26</f>
        <v>0</v>
      </c>
      <c r="E103" s="138"/>
      <c r="F103" s="138"/>
      <c r="G103" s="138"/>
      <c r="H103" s="139"/>
      <c r="I103" s="135" t="s">
        <v>138</v>
      </c>
      <c r="J103" s="136"/>
      <c r="K103" s="91" t="s">
        <v>141</v>
      </c>
      <c r="L103" s="137">
        <f>'№ 2.4 Начис. доходы работ'!Q26</f>
        <v>0</v>
      </c>
      <c r="M103" s="138"/>
      <c r="N103" s="138"/>
      <c r="O103" s="138"/>
      <c r="P103" s="75"/>
    </row>
    <row r="104" spans="1:16" ht="26.25" customHeight="1" x14ac:dyDescent="0.25">
      <c r="A104" s="135" t="s">
        <v>133</v>
      </c>
      <c r="B104" s="136"/>
      <c r="C104" s="91" t="s">
        <v>136</v>
      </c>
      <c r="D104" s="137">
        <f>'№ 2.2 Начис. доходы работ'!Q26</f>
        <v>0</v>
      </c>
      <c r="E104" s="138"/>
      <c r="F104" s="138"/>
      <c r="G104" s="138"/>
      <c r="H104" s="139"/>
      <c r="I104" s="135" t="s">
        <v>139</v>
      </c>
      <c r="J104" s="136"/>
      <c r="K104" s="91" t="s">
        <v>142</v>
      </c>
      <c r="L104" s="137">
        <f>'№ 2.5 Начис. доходы работ. '!Q26</f>
        <v>0</v>
      </c>
      <c r="M104" s="138"/>
      <c r="N104" s="138"/>
      <c r="O104" s="138"/>
      <c r="P104" s="75"/>
    </row>
    <row r="105" spans="1:16" ht="26.25" customHeight="1" x14ac:dyDescent="0.25">
      <c r="A105" s="135" t="s">
        <v>134</v>
      </c>
      <c r="B105" s="136"/>
      <c r="C105" s="91" t="s">
        <v>137</v>
      </c>
      <c r="D105" s="137">
        <f>'№ 2.3 Начис. доходы работ'!Q26</f>
        <v>0</v>
      </c>
      <c r="E105" s="138"/>
      <c r="F105" s="138"/>
      <c r="G105" s="138"/>
      <c r="H105" s="139"/>
      <c r="I105" s="135" t="s">
        <v>140</v>
      </c>
      <c r="J105" s="136"/>
      <c r="K105" s="91" t="s">
        <v>143</v>
      </c>
      <c r="L105" s="137">
        <f>'№ 2.6 Начис. доходы работ. '!Q26</f>
        <v>0</v>
      </c>
      <c r="M105" s="138"/>
      <c r="N105" s="138"/>
      <c r="O105" s="138"/>
      <c r="P105" s="75"/>
    </row>
    <row r="106" spans="1:16" ht="26.25" customHeight="1" thickBot="1" x14ac:dyDescent="0.3">
      <c r="A106" s="135"/>
      <c r="B106" s="136"/>
      <c r="C106" s="148" t="s">
        <v>144</v>
      </c>
      <c r="D106" s="149"/>
      <c r="E106" s="149"/>
      <c r="F106" s="149"/>
      <c r="G106" s="149"/>
      <c r="H106" s="149"/>
      <c r="I106" s="149"/>
      <c r="J106" s="149"/>
      <c r="K106" s="150"/>
      <c r="L106" s="132">
        <f>D103+D104+D105+L103+L104+L105</f>
        <v>0</v>
      </c>
      <c r="M106" s="133"/>
      <c r="N106" s="133"/>
      <c r="O106" s="134"/>
      <c r="P106" s="75"/>
    </row>
    <row r="107" spans="1:16" ht="25.5" customHeight="1" x14ac:dyDescent="0.25">
      <c r="A107" s="153" t="s">
        <v>62</v>
      </c>
      <c r="B107" s="154"/>
      <c r="C107" s="141" t="s">
        <v>119</v>
      </c>
      <c r="D107" s="142"/>
      <c r="E107" s="142"/>
      <c r="F107" s="142"/>
      <c r="G107" s="142"/>
      <c r="H107" s="142"/>
      <c r="I107" s="142"/>
      <c r="J107" s="142"/>
      <c r="K107" s="142"/>
      <c r="L107" s="142">
        <f>'№ 2 Начис. доходы работ.  '!H16</f>
        <v>0</v>
      </c>
      <c r="M107" s="142"/>
      <c r="N107" s="142"/>
      <c r="O107" s="143"/>
      <c r="P107" s="75"/>
    </row>
    <row r="108" spans="1:16" ht="26.25" customHeight="1" x14ac:dyDescent="0.25">
      <c r="A108" s="135" t="s">
        <v>132</v>
      </c>
      <c r="B108" s="136"/>
      <c r="C108" s="90" t="s">
        <v>135</v>
      </c>
      <c r="D108" s="137">
        <f>'№ 2.1 Начис. доходы работ'!K26</f>
        <v>0</v>
      </c>
      <c r="E108" s="138"/>
      <c r="F108" s="138"/>
      <c r="G108" s="138"/>
      <c r="H108" s="139"/>
      <c r="I108" s="135" t="s">
        <v>138</v>
      </c>
      <c r="J108" s="136"/>
      <c r="K108" s="90" t="s">
        <v>141</v>
      </c>
      <c r="L108" s="137">
        <f>'№ 2.4 Начис. доходы работ'!K26</f>
        <v>0</v>
      </c>
      <c r="M108" s="138"/>
      <c r="N108" s="138"/>
      <c r="O108" s="138"/>
      <c r="P108" s="75"/>
    </row>
    <row r="109" spans="1:16" ht="26.25" customHeight="1" x14ac:dyDescent="0.25">
      <c r="A109" s="135" t="s">
        <v>133</v>
      </c>
      <c r="B109" s="136"/>
      <c r="C109" s="90" t="s">
        <v>136</v>
      </c>
      <c r="D109" s="137">
        <f>'№ 2.2 Начис. доходы работ'!K26</f>
        <v>0</v>
      </c>
      <c r="E109" s="138"/>
      <c r="F109" s="138"/>
      <c r="G109" s="138"/>
      <c r="H109" s="139"/>
      <c r="I109" s="135" t="s">
        <v>139</v>
      </c>
      <c r="J109" s="136"/>
      <c r="K109" s="90" t="s">
        <v>142</v>
      </c>
      <c r="L109" s="137">
        <f>'№ 2.5 Начис. доходы работ. '!K26</f>
        <v>0</v>
      </c>
      <c r="M109" s="138"/>
      <c r="N109" s="138"/>
      <c r="O109" s="138"/>
      <c r="P109" s="75"/>
    </row>
    <row r="110" spans="1:16" ht="26.25" customHeight="1" x14ac:dyDescent="0.25">
      <c r="A110" s="135" t="s">
        <v>134</v>
      </c>
      <c r="B110" s="136"/>
      <c r="C110" s="90" t="s">
        <v>137</v>
      </c>
      <c r="D110" s="137">
        <f>'№ 2.3 Начис. доходы работ'!K26</f>
        <v>0</v>
      </c>
      <c r="E110" s="138"/>
      <c r="F110" s="138"/>
      <c r="G110" s="138"/>
      <c r="H110" s="139"/>
      <c r="I110" s="135" t="s">
        <v>140</v>
      </c>
      <c r="J110" s="136"/>
      <c r="K110" s="90" t="s">
        <v>143</v>
      </c>
      <c r="L110" s="137">
        <f>'№ 2.6 Начис. доходы работ. '!K26</f>
        <v>0</v>
      </c>
      <c r="M110" s="138"/>
      <c r="N110" s="138"/>
      <c r="O110" s="138"/>
      <c r="P110" s="75"/>
    </row>
    <row r="111" spans="1:16" ht="26.25" customHeight="1" thickBot="1" x14ac:dyDescent="0.3">
      <c r="A111" s="135"/>
      <c r="B111" s="136"/>
      <c r="C111" s="129" t="s">
        <v>144</v>
      </c>
      <c r="D111" s="130"/>
      <c r="E111" s="130"/>
      <c r="F111" s="130"/>
      <c r="G111" s="130"/>
      <c r="H111" s="130"/>
      <c r="I111" s="130"/>
      <c r="J111" s="130"/>
      <c r="K111" s="131"/>
      <c r="L111" s="132">
        <f>D108+D109+D110+L108+L109+L110</f>
        <v>0</v>
      </c>
      <c r="M111" s="133"/>
      <c r="N111" s="133"/>
      <c r="O111" s="134"/>
      <c r="P111" s="75"/>
    </row>
    <row r="112" spans="1:16" ht="25.5" customHeight="1" x14ac:dyDescent="0.25">
      <c r="A112" s="153" t="s">
        <v>63</v>
      </c>
      <c r="B112" s="154"/>
      <c r="C112" s="141" t="s">
        <v>148</v>
      </c>
      <c r="D112" s="142"/>
      <c r="E112" s="142"/>
      <c r="F112" s="142"/>
      <c r="G112" s="142"/>
      <c r="H112" s="142"/>
      <c r="I112" s="142"/>
      <c r="J112" s="142"/>
      <c r="K112" s="142"/>
      <c r="L112" s="142">
        <f>'№ 2 Начис. доходы работ.  '!I16</f>
        <v>0</v>
      </c>
      <c r="M112" s="142"/>
      <c r="N112" s="142"/>
      <c r="O112" s="143"/>
      <c r="P112" s="75"/>
    </row>
    <row r="113" spans="1:16" ht="26.25" customHeight="1" x14ac:dyDescent="0.25">
      <c r="A113" s="135" t="s">
        <v>132</v>
      </c>
      <c r="B113" s="136"/>
      <c r="C113" s="92" t="s">
        <v>135</v>
      </c>
      <c r="D113" s="137">
        <f>D108*10%</f>
        <v>0</v>
      </c>
      <c r="E113" s="138"/>
      <c r="F113" s="138"/>
      <c r="G113" s="138"/>
      <c r="H113" s="139"/>
      <c r="I113" s="135" t="s">
        <v>138</v>
      </c>
      <c r="J113" s="136"/>
      <c r="K113" s="92" t="s">
        <v>141</v>
      </c>
      <c r="L113" s="137">
        <f>L108*10%</f>
        <v>0</v>
      </c>
      <c r="M113" s="138"/>
      <c r="N113" s="138"/>
      <c r="O113" s="138"/>
      <c r="P113" s="75"/>
    </row>
    <row r="114" spans="1:16" ht="26.25" customHeight="1" x14ac:dyDescent="0.25">
      <c r="A114" s="135" t="s">
        <v>133</v>
      </c>
      <c r="B114" s="136"/>
      <c r="C114" s="92" t="s">
        <v>136</v>
      </c>
      <c r="D114" s="137">
        <f>D109*10%</f>
        <v>0</v>
      </c>
      <c r="E114" s="138"/>
      <c r="F114" s="138"/>
      <c r="G114" s="138"/>
      <c r="H114" s="139"/>
      <c r="I114" s="135" t="s">
        <v>139</v>
      </c>
      <c r="J114" s="136"/>
      <c r="K114" s="92" t="s">
        <v>142</v>
      </c>
      <c r="L114" s="137">
        <f>L109*10%</f>
        <v>0</v>
      </c>
      <c r="M114" s="138"/>
      <c r="N114" s="138"/>
      <c r="O114" s="138"/>
      <c r="P114" s="75"/>
    </row>
    <row r="115" spans="1:16" ht="26.25" customHeight="1" x14ac:dyDescent="0.25">
      <c r="A115" s="135" t="s">
        <v>134</v>
      </c>
      <c r="B115" s="136"/>
      <c r="C115" s="92" t="s">
        <v>137</v>
      </c>
      <c r="D115" s="137">
        <f>D110*10%</f>
        <v>0</v>
      </c>
      <c r="E115" s="138"/>
      <c r="F115" s="138"/>
      <c r="G115" s="138"/>
      <c r="H115" s="139"/>
      <c r="I115" s="135" t="s">
        <v>140</v>
      </c>
      <c r="J115" s="136"/>
      <c r="K115" s="92" t="s">
        <v>143</v>
      </c>
      <c r="L115" s="137">
        <f>L110*10%</f>
        <v>0</v>
      </c>
      <c r="M115" s="138"/>
      <c r="N115" s="138"/>
      <c r="O115" s="138"/>
      <c r="P115" s="75"/>
    </row>
    <row r="116" spans="1:16" ht="26.25" customHeight="1" thickBot="1" x14ac:dyDescent="0.3">
      <c r="A116" s="127"/>
      <c r="B116" s="128"/>
      <c r="C116" s="129" t="s">
        <v>144</v>
      </c>
      <c r="D116" s="130"/>
      <c r="E116" s="130"/>
      <c r="F116" s="130"/>
      <c r="G116" s="130"/>
      <c r="H116" s="130"/>
      <c r="I116" s="130"/>
      <c r="J116" s="130"/>
      <c r="K116" s="131"/>
      <c r="L116" s="132">
        <f>D113+D114+D115+L113+L114+L115</f>
        <v>0</v>
      </c>
      <c r="M116" s="133"/>
      <c r="N116" s="133"/>
      <c r="O116" s="134"/>
      <c r="P116" s="75"/>
    </row>
    <row r="117" spans="1:16" ht="25.5" customHeight="1" x14ac:dyDescent="0.25">
      <c r="A117" s="181" t="s">
        <v>64</v>
      </c>
      <c r="B117" s="182"/>
      <c r="C117" s="141" t="s">
        <v>188</v>
      </c>
      <c r="D117" s="142"/>
      <c r="E117" s="142"/>
      <c r="F117" s="142"/>
      <c r="G117" s="142"/>
      <c r="H117" s="142"/>
      <c r="I117" s="142"/>
      <c r="J117" s="142"/>
      <c r="K117" s="142"/>
      <c r="L117" s="142"/>
      <c r="M117" s="142"/>
      <c r="N117" s="142"/>
      <c r="O117" s="143"/>
      <c r="P117" s="119"/>
    </row>
    <row r="118" spans="1:16" ht="26.25" customHeight="1" x14ac:dyDescent="0.25">
      <c r="A118" s="135" t="s">
        <v>132</v>
      </c>
      <c r="B118" s="136"/>
      <c r="C118" s="104" t="s">
        <v>135</v>
      </c>
      <c r="D118" s="144"/>
      <c r="E118" s="145"/>
      <c r="F118" s="145"/>
      <c r="G118" s="145"/>
      <c r="H118" s="146"/>
      <c r="I118" s="135" t="s">
        <v>138</v>
      </c>
      <c r="J118" s="136"/>
      <c r="K118" s="104" t="s">
        <v>141</v>
      </c>
      <c r="L118" s="144"/>
      <c r="M118" s="145"/>
      <c r="N118" s="145"/>
      <c r="O118" s="147"/>
      <c r="P118" s="140"/>
    </row>
    <row r="119" spans="1:16" ht="26.25" customHeight="1" x14ac:dyDescent="0.25">
      <c r="A119" s="135" t="s">
        <v>133</v>
      </c>
      <c r="B119" s="136"/>
      <c r="C119" s="104" t="s">
        <v>136</v>
      </c>
      <c r="D119" s="144"/>
      <c r="E119" s="145"/>
      <c r="F119" s="145"/>
      <c r="G119" s="145"/>
      <c r="H119" s="146"/>
      <c r="I119" s="135" t="s">
        <v>139</v>
      </c>
      <c r="J119" s="136"/>
      <c r="K119" s="104" t="s">
        <v>142</v>
      </c>
      <c r="L119" s="144"/>
      <c r="M119" s="145"/>
      <c r="N119" s="145"/>
      <c r="O119" s="147"/>
      <c r="P119" s="140"/>
    </row>
    <row r="120" spans="1:16" ht="26.25" customHeight="1" x14ac:dyDescent="0.25">
      <c r="A120" s="135" t="s">
        <v>134</v>
      </c>
      <c r="B120" s="136"/>
      <c r="C120" s="104" t="s">
        <v>137</v>
      </c>
      <c r="D120" s="144"/>
      <c r="E120" s="145"/>
      <c r="F120" s="145"/>
      <c r="G120" s="145"/>
      <c r="H120" s="146"/>
      <c r="I120" s="135" t="s">
        <v>140</v>
      </c>
      <c r="J120" s="136"/>
      <c r="K120" s="104" t="s">
        <v>143</v>
      </c>
      <c r="L120" s="144"/>
      <c r="M120" s="145"/>
      <c r="N120" s="145"/>
      <c r="O120" s="147"/>
      <c r="P120" s="140"/>
    </row>
    <row r="121" spans="1:16" ht="26.25" customHeight="1" thickBot="1" x14ac:dyDescent="0.3">
      <c r="A121" s="127"/>
      <c r="B121" s="128"/>
      <c r="C121" s="148" t="s">
        <v>144</v>
      </c>
      <c r="D121" s="149"/>
      <c r="E121" s="149"/>
      <c r="F121" s="149"/>
      <c r="G121" s="149"/>
      <c r="H121" s="149"/>
      <c r="I121" s="149"/>
      <c r="J121" s="149"/>
      <c r="K121" s="150"/>
      <c r="L121" s="132">
        <f>D118+D119+D120+L118+L119+L120</f>
        <v>0</v>
      </c>
      <c r="M121" s="133"/>
      <c r="N121" s="133"/>
      <c r="O121" s="134"/>
      <c r="P121" s="119"/>
    </row>
    <row r="122" spans="1:16" ht="25.5" customHeight="1" x14ac:dyDescent="0.25">
      <c r="A122" s="181" t="s">
        <v>149</v>
      </c>
      <c r="B122" s="182"/>
      <c r="C122" s="141" t="s">
        <v>189</v>
      </c>
      <c r="D122" s="142"/>
      <c r="E122" s="142"/>
      <c r="F122" s="142"/>
      <c r="G122" s="142"/>
      <c r="H122" s="142"/>
      <c r="I122" s="142"/>
      <c r="J122" s="142"/>
      <c r="K122" s="142"/>
      <c r="L122" s="142">
        <f>'№ 2 Начис. доходы работ.  '!O16</f>
        <v>0</v>
      </c>
      <c r="M122" s="142"/>
      <c r="N122" s="142"/>
      <c r="O122" s="143"/>
      <c r="P122" s="119"/>
    </row>
    <row r="123" spans="1:16" ht="26.25" customHeight="1" x14ac:dyDescent="0.25">
      <c r="A123" s="135" t="s">
        <v>132</v>
      </c>
      <c r="B123" s="136"/>
      <c r="C123" s="104" t="s">
        <v>135</v>
      </c>
      <c r="D123" s="144"/>
      <c r="E123" s="145"/>
      <c r="F123" s="145"/>
      <c r="G123" s="145"/>
      <c r="H123" s="146"/>
      <c r="I123" s="135" t="s">
        <v>138</v>
      </c>
      <c r="J123" s="136"/>
      <c r="K123" s="104" t="s">
        <v>141</v>
      </c>
      <c r="L123" s="144"/>
      <c r="M123" s="145"/>
      <c r="N123" s="145"/>
      <c r="O123" s="147"/>
      <c r="P123" s="120"/>
    </row>
    <row r="124" spans="1:16" ht="26.25" customHeight="1" x14ac:dyDescent="0.25">
      <c r="A124" s="135" t="s">
        <v>133</v>
      </c>
      <c r="B124" s="136"/>
      <c r="C124" s="104" t="s">
        <v>136</v>
      </c>
      <c r="D124" s="144"/>
      <c r="E124" s="145"/>
      <c r="F124" s="145"/>
      <c r="G124" s="145"/>
      <c r="H124" s="146"/>
      <c r="I124" s="135" t="s">
        <v>139</v>
      </c>
      <c r="J124" s="136"/>
      <c r="K124" s="104" t="s">
        <v>142</v>
      </c>
      <c r="L124" s="144"/>
      <c r="M124" s="145"/>
      <c r="N124" s="145"/>
      <c r="O124" s="147"/>
      <c r="P124" s="120"/>
    </row>
    <row r="125" spans="1:16" ht="26.25" customHeight="1" x14ac:dyDescent="0.25">
      <c r="A125" s="135" t="s">
        <v>134</v>
      </c>
      <c r="B125" s="136"/>
      <c r="C125" s="104" t="s">
        <v>137</v>
      </c>
      <c r="D125" s="144"/>
      <c r="E125" s="145"/>
      <c r="F125" s="145"/>
      <c r="G125" s="145"/>
      <c r="H125" s="146"/>
      <c r="I125" s="135" t="s">
        <v>140</v>
      </c>
      <c r="J125" s="136"/>
      <c r="K125" s="104" t="s">
        <v>143</v>
      </c>
      <c r="L125" s="144"/>
      <c r="M125" s="145"/>
      <c r="N125" s="145"/>
      <c r="O125" s="147"/>
      <c r="P125" s="120"/>
    </row>
    <row r="126" spans="1:16" ht="26.25" customHeight="1" thickBot="1" x14ac:dyDescent="0.3">
      <c r="A126" s="127"/>
      <c r="B126" s="128"/>
      <c r="C126" s="148" t="s">
        <v>144</v>
      </c>
      <c r="D126" s="149"/>
      <c r="E126" s="149"/>
      <c r="F126" s="149"/>
      <c r="G126" s="149"/>
      <c r="H126" s="149"/>
      <c r="I126" s="149"/>
      <c r="J126" s="149"/>
      <c r="K126" s="150"/>
      <c r="L126" s="132">
        <f>D123+D124+D125+L123+L124+L125</f>
        <v>0</v>
      </c>
      <c r="M126" s="133"/>
      <c r="N126" s="133"/>
      <c r="O126" s="134"/>
      <c r="P126" s="119"/>
    </row>
    <row r="127" spans="1:16" ht="25.5" customHeight="1" x14ac:dyDescent="0.25">
      <c r="A127" s="153" t="s">
        <v>153</v>
      </c>
      <c r="B127" s="154"/>
      <c r="C127" s="141" t="s">
        <v>150</v>
      </c>
      <c r="D127" s="142"/>
      <c r="E127" s="142"/>
      <c r="F127" s="142"/>
      <c r="G127" s="142"/>
      <c r="H127" s="142"/>
      <c r="I127" s="142"/>
      <c r="J127" s="142"/>
      <c r="K127" s="142"/>
      <c r="L127" s="142">
        <f>'№ 2 Начис. доходы работ.  '!L16</f>
        <v>0</v>
      </c>
      <c r="M127" s="142"/>
      <c r="N127" s="142"/>
      <c r="O127" s="143"/>
      <c r="P127" s="75"/>
    </row>
    <row r="128" spans="1:16" ht="26.25" customHeight="1" x14ac:dyDescent="0.25">
      <c r="A128" s="135" t="s">
        <v>132</v>
      </c>
      <c r="B128" s="136"/>
      <c r="C128" s="93" t="s">
        <v>135</v>
      </c>
      <c r="D128" s="137">
        <f>'№ 2.1 Начис. доходы работ'!V26</f>
        <v>0</v>
      </c>
      <c r="E128" s="138"/>
      <c r="F128" s="138"/>
      <c r="G128" s="138"/>
      <c r="H128" s="139"/>
      <c r="I128" s="135" t="s">
        <v>138</v>
      </c>
      <c r="J128" s="136"/>
      <c r="K128" s="93" t="s">
        <v>141</v>
      </c>
      <c r="L128" s="137">
        <f>'№ 2.4 Начис. доходы работ'!V26</f>
        <v>0</v>
      </c>
      <c r="M128" s="138"/>
      <c r="N128" s="138"/>
      <c r="O128" s="138"/>
      <c r="P128" s="75"/>
    </row>
    <row r="129" spans="1:16" ht="26.25" customHeight="1" x14ac:dyDescent="0.25">
      <c r="A129" s="135" t="s">
        <v>133</v>
      </c>
      <c r="B129" s="136"/>
      <c r="C129" s="93" t="s">
        <v>136</v>
      </c>
      <c r="D129" s="137">
        <f>'№ 2.2 Начис. доходы работ'!V26</f>
        <v>0</v>
      </c>
      <c r="E129" s="138"/>
      <c r="F129" s="138"/>
      <c r="G129" s="138"/>
      <c r="H129" s="139"/>
      <c r="I129" s="135" t="s">
        <v>139</v>
      </c>
      <c r="J129" s="136"/>
      <c r="K129" s="93" t="s">
        <v>142</v>
      </c>
      <c r="L129" s="137">
        <f>'№ 2.5 Начис. доходы работ. '!V26</f>
        <v>0</v>
      </c>
      <c r="M129" s="138"/>
      <c r="N129" s="138"/>
      <c r="O129" s="138"/>
      <c r="P129" s="75"/>
    </row>
    <row r="130" spans="1:16" ht="26.25" customHeight="1" x14ac:dyDescent="0.25">
      <c r="A130" s="135" t="s">
        <v>134</v>
      </c>
      <c r="B130" s="136"/>
      <c r="C130" s="93" t="s">
        <v>137</v>
      </c>
      <c r="D130" s="137">
        <f>'№ 2.3 Начис. доходы работ'!V26</f>
        <v>0</v>
      </c>
      <c r="E130" s="138"/>
      <c r="F130" s="138"/>
      <c r="G130" s="138"/>
      <c r="H130" s="139"/>
      <c r="I130" s="135" t="s">
        <v>140</v>
      </c>
      <c r="J130" s="136"/>
      <c r="K130" s="93" t="s">
        <v>143</v>
      </c>
      <c r="L130" s="137">
        <f>'№ 2.6 Начис. доходы работ. '!V26</f>
        <v>0</v>
      </c>
      <c r="M130" s="138"/>
      <c r="N130" s="138"/>
      <c r="O130" s="138"/>
      <c r="P130" s="75"/>
    </row>
    <row r="131" spans="1:16" ht="26.25" customHeight="1" thickBot="1" x14ac:dyDescent="0.3">
      <c r="A131" s="127"/>
      <c r="B131" s="128"/>
      <c r="C131" s="129" t="s">
        <v>144</v>
      </c>
      <c r="D131" s="130"/>
      <c r="E131" s="130"/>
      <c r="F131" s="130"/>
      <c r="G131" s="130"/>
      <c r="H131" s="130"/>
      <c r="I131" s="130"/>
      <c r="J131" s="130"/>
      <c r="K131" s="131"/>
      <c r="L131" s="132">
        <f>D128+D129+D130+L128+L129+L130</f>
        <v>0</v>
      </c>
      <c r="M131" s="133"/>
      <c r="N131" s="133"/>
      <c r="O131" s="134"/>
      <c r="P131" s="75"/>
    </row>
    <row r="132" spans="1:16" ht="15.75" thickBot="1" x14ac:dyDescent="0.3">
      <c r="A132" s="181" t="s">
        <v>190</v>
      </c>
      <c r="B132" s="182"/>
      <c r="C132" s="242" t="s">
        <v>154</v>
      </c>
      <c r="D132" s="243"/>
      <c r="E132" s="243"/>
      <c r="F132" s="243"/>
      <c r="G132" s="243"/>
      <c r="H132" s="243"/>
      <c r="I132" s="243"/>
      <c r="J132" s="243"/>
      <c r="K132" s="243"/>
      <c r="L132" s="243"/>
      <c r="M132" s="243"/>
      <c r="N132" s="243"/>
      <c r="O132" s="244"/>
    </row>
    <row r="133" spans="1:16" ht="26.25" customHeight="1" x14ac:dyDescent="0.25">
      <c r="A133" s="135" t="s">
        <v>132</v>
      </c>
      <c r="B133" s="136"/>
      <c r="C133" s="94" t="s">
        <v>135</v>
      </c>
      <c r="D133" s="137">
        <f>'№ 2.1 Начис. доходы работ'!W26</f>
        <v>0</v>
      </c>
      <c r="E133" s="138"/>
      <c r="F133" s="138"/>
      <c r="G133" s="138"/>
      <c r="H133" s="139"/>
      <c r="I133" s="135" t="s">
        <v>138</v>
      </c>
      <c r="J133" s="136"/>
      <c r="K133" s="94" t="s">
        <v>141</v>
      </c>
      <c r="L133" s="137">
        <f>'№ 2.4 Начис. доходы работ'!W26</f>
        <v>0</v>
      </c>
      <c r="M133" s="138"/>
      <c r="N133" s="138"/>
      <c r="O133" s="138"/>
      <c r="P133" s="75"/>
    </row>
    <row r="134" spans="1:16" ht="26.25" customHeight="1" x14ac:dyDescent="0.25">
      <c r="A134" s="135" t="s">
        <v>133</v>
      </c>
      <c r="B134" s="136"/>
      <c r="C134" s="94" t="s">
        <v>136</v>
      </c>
      <c r="D134" s="137">
        <f>'№ 2.2 Начис. доходы работ'!W26</f>
        <v>0</v>
      </c>
      <c r="E134" s="138"/>
      <c r="F134" s="138"/>
      <c r="G134" s="138"/>
      <c r="H134" s="139"/>
      <c r="I134" s="135" t="s">
        <v>139</v>
      </c>
      <c r="J134" s="136"/>
      <c r="K134" s="94" t="s">
        <v>142</v>
      </c>
      <c r="L134" s="137">
        <f>'№ 2.5 Начис. доходы работ. '!W26</f>
        <v>0</v>
      </c>
      <c r="M134" s="138"/>
      <c r="N134" s="138"/>
      <c r="O134" s="138"/>
      <c r="P134" s="75"/>
    </row>
    <row r="135" spans="1:16" ht="26.25" customHeight="1" x14ac:dyDescent="0.25">
      <c r="A135" s="135" t="s">
        <v>134</v>
      </c>
      <c r="B135" s="136"/>
      <c r="C135" s="94" t="s">
        <v>137</v>
      </c>
      <c r="D135" s="137">
        <f>'№ 2.3 Начис. доходы работ'!W26</f>
        <v>0</v>
      </c>
      <c r="E135" s="138"/>
      <c r="F135" s="138"/>
      <c r="G135" s="138"/>
      <c r="H135" s="139"/>
      <c r="I135" s="135" t="s">
        <v>140</v>
      </c>
      <c r="J135" s="136"/>
      <c r="K135" s="94" t="s">
        <v>143</v>
      </c>
      <c r="L135" s="137">
        <f>'№ 2.6 Начис. доходы работ. '!W26</f>
        <v>0</v>
      </c>
      <c r="M135" s="138"/>
      <c r="N135" s="138"/>
      <c r="O135" s="138"/>
      <c r="P135" s="75"/>
    </row>
    <row r="136" spans="1:16" ht="26.25" customHeight="1" thickBot="1" x14ac:dyDescent="0.3">
      <c r="A136" s="127"/>
      <c r="B136" s="128"/>
      <c r="C136" s="129" t="s">
        <v>144</v>
      </c>
      <c r="D136" s="130"/>
      <c r="E136" s="130"/>
      <c r="F136" s="130"/>
      <c r="G136" s="130"/>
      <c r="H136" s="130"/>
      <c r="I136" s="130"/>
      <c r="J136" s="130"/>
      <c r="K136" s="131"/>
      <c r="L136" s="132">
        <f>D133+D134+D135+L133+L134+L135</f>
        <v>0</v>
      </c>
      <c r="M136" s="133"/>
      <c r="N136" s="133"/>
      <c r="O136" s="134"/>
      <c r="P136" s="75"/>
    </row>
    <row r="137" spans="1:16" x14ac:dyDescent="0.25">
      <c r="A137" s="190" t="s">
        <v>65</v>
      </c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2"/>
    </row>
    <row r="138" spans="1:16" ht="15.75" thickBot="1" x14ac:dyDescent="0.3">
      <c r="A138" s="193"/>
      <c r="B138" s="194"/>
      <c r="C138" s="194"/>
      <c r="D138" s="194"/>
      <c r="E138" s="194"/>
      <c r="F138" s="194"/>
      <c r="G138" s="194"/>
      <c r="H138" s="194"/>
      <c r="I138" s="194"/>
      <c r="J138" s="194"/>
      <c r="K138" s="194"/>
      <c r="L138" s="194"/>
      <c r="M138" s="194"/>
      <c r="N138" s="194"/>
      <c r="O138" s="195"/>
    </row>
  </sheetData>
  <mergeCells count="313">
    <mergeCell ref="P58:P59"/>
    <mergeCell ref="I22:K22"/>
    <mergeCell ref="D42:K42"/>
    <mergeCell ref="D44:K44"/>
    <mergeCell ref="L42:O42"/>
    <mergeCell ref="L44:O44"/>
    <mergeCell ref="C132:O132"/>
    <mergeCell ref="A131:B131"/>
    <mergeCell ref="C131:K131"/>
    <mergeCell ref="L131:O131"/>
    <mergeCell ref="C127:O127"/>
    <mergeCell ref="A128:B128"/>
    <mergeCell ref="D128:H128"/>
    <mergeCell ref="I128:J128"/>
    <mergeCell ref="L128:O128"/>
    <mergeCell ref="A129:B129"/>
    <mergeCell ref="D129:H129"/>
    <mergeCell ref="I129:J129"/>
    <mergeCell ref="L129:O129"/>
    <mergeCell ref="A130:B130"/>
    <mergeCell ref="D130:H130"/>
    <mergeCell ref="I130:J130"/>
    <mergeCell ref="L130:O130"/>
    <mergeCell ref="D105:H105"/>
    <mergeCell ref="I105:J105"/>
    <mergeCell ref="L105:O105"/>
    <mergeCell ref="A106:B106"/>
    <mergeCell ref="C106:K106"/>
    <mergeCell ref="L106:O106"/>
    <mergeCell ref="A102:B102"/>
    <mergeCell ref="C102:O102"/>
    <mergeCell ref="A103:B103"/>
    <mergeCell ref="D103:H103"/>
    <mergeCell ref="I103:J103"/>
    <mergeCell ref="L103:O103"/>
    <mergeCell ref="A104:B104"/>
    <mergeCell ref="D104:H104"/>
    <mergeCell ref="I104:J104"/>
    <mergeCell ref="L104:O104"/>
    <mergeCell ref="P93:P95"/>
    <mergeCell ref="C92:O92"/>
    <mergeCell ref="A74:B74"/>
    <mergeCell ref="C74:K74"/>
    <mergeCell ref="L74:O74"/>
    <mergeCell ref="A72:B72"/>
    <mergeCell ref="D72:H72"/>
    <mergeCell ref="I72:J72"/>
    <mergeCell ref="L72:O72"/>
    <mergeCell ref="A73:B73"/>
    <mergeCell ref="D73:H73"/>
    <mergeCell ref="I73:J73"/>
    <mergeCell ref="L73:O73"/>
    <mergeCell ref="I77:J77"/>
    <mergeCell ref="L77:O77"/>
    <mergeCell ref="A78:B78"/>
    <mergeCell ref="I78:J78"/>
    <mergeCell ref="L78:O78"/>
    <mergeCell ref="A79:B79"/>
    <mergeCell ref="C79:K79"/>
    <mergeCell ref="L79:O79"/>
    <mergeCell ref="C75:O75"/>
    <mergeCell ref="A75:B75"/>
    <mergeCell ref="A76:B76"/>
    <mergeCell ref="C38:K39"/>
    <mergeCell ref="A58:O58"/>
    <mergeCell ref="C54:K55"/>
    <mergeCell ref="A59:O59"/>
    <mergeCell ref="A71:B71"/>
    <mergeCell ref="D71:H71"/>
    <mergeCell ref="I71:J71"/>
    <mergeCell ref="L71:O71"/>
    <mergeCell ref="A67:B67"/>
    <mergeCell ref="D67:H67"/>
    <mergeCell ref="I67:J67"/>
    <mergeCell ref="L67:O67"/>
    <mergeCell ref="A68:B68"/>
    <mergeCell ref="D68:H68"/>
    <mergeCell ref="I68:J68"/>
    <mergeCell ref="L68:O68"/>
    <mergeCell ref="C70:O70"/>
    <mergeCell ref="D61:H61"/>
    <mergeCell ref="I61:J61"/>
    <mergeCell ref="L61:O61"/>
    <mergeCell ref="A69:B69"/>
    <mergeCell ref="C69:K69"/>
    <mergeCell ref="L69:O69"/>
    <mergeCell ref="A42:B45"/>
    <mergeCell ref="C35:K35"/>
    <mergeCell ref="L35:O35"/>
    <mergeCell ref="A33:O34"/>
    <mergeCell ref="C36:K37"/>
    <mergeCell ref="A77:B77"/>
    <mergeCell ref="D77:H77"/>
    <mergeCell ref="A36:B37"/>
    <mergeCell ref="A38:B39"/>
    <mergeCell ref="A64:B64"/>
    <mergeCell ref="C64:K64"/>
    <mergeCell ref="L64:O64"/>
    <mergeCell ref="C65:O65"/>
    <mergeCell ref="A66:B66"/>
    <mergeCell ref="D66:H66"/>
    <mergeCell ref="I66:J66"/>
    <mergeCell ref="L66:O66"/>
    <mergeCell ref="A62:B62"/>
    <mergeCell ref="D62:H62"/>
    <mergeCell ref="I62:J62"/>
    <mergeCell ref="L62:O62"/>
    <mergeCell ref="A63:B63"/>
    <mergeCell ref="D63:H63"/>
    <mergeCell ref="I63:J63"/>
    <mergeCell ref="L63:O63"/>
    <mergeCell ref="A137:O138"/>
    <mergeCell ref="M2:O2"/>
    <mergeCell ref="B6:K6"/>
    <mergeCell ref="I12:J12"/>
    <mergeCell ref="E22:F22"/>
    <mergeCell ref="L20:N20"/>
    <mergeCell ref="G20:J20"/>
    <mergeCell ref="M16:N16"/>
    <mergeCell ref="M18:N18"/>
    <mergeCell ref="G22:H22"/>
    <mergeCell ref="B23:N23"/>
    <mergeCell ref="L36:O37"/>
    <mergeCell ref="B28:D28"/>
    <mergeCell ref="B32:C32"/>
    <mergeCell ref="D32:E32"/>
    <mergeCell ref="L38:O39"/>
    <mergeCell ref="A35:B35"/>
    <mergeCell ref="A40:B41"/>
    <mergeCell ref="C40:K41"/>
    <mergeCell ref="L40:O41"/>
    <mergeCell ref="L48:O49"/>
    <mergeCell ref="A132:B132"/>
    <mergeCell ref="A107:B107"/>
    <mergeCell ref="A112:B112"/>
    <mergeCell ref="A127:B127"/>
    <mergeCell ref="A122:B122"/>
    <mergeCell ref="A117:B117"/>
    <mergeCell ref="D78:H78"/>
    <mergeCell ref="A56:B57"/>
    <mergeCell ref="C56:K57"/>
    <mergeCell ref="L56:O57"/>
    <mergeCell ref="A65:B65"/>
    <mergeCell ref="A70:B70"/>
    <mergeCell ref="A60:B60"/>
    <mergeCell ref="C60:O60"/>
    <mergeCell ref="A61:B61"/>
    <mergeCell ref="D76:H76"/>
    <mergeCell ref="I76:J76"/>
    <mergeCell ref="L76:O76"/>
    <mergeCell ref="A80:B80"/>
    <mergeCell ref="C80:O80"/>
    <mergeCell ref="A81:B81"/>
    <mergeCell ref="D81:H81"/>
    <mergeCell ref="I81:J81"/>
    <mergeCell ref="L81:O81"/>
    <mergeCell ref="A82:B82"/>
    <mergeCell ref="A105:B105"/>
    <mergeCell ref="D82:H82"/>
    <mergeCell ref="P46:P47"/>
    <mergeCell ref="L52:O53"/>
    <mergeCell ref="A54:B55"/>
    <mergeCell ref="L54:O55"/>
    <mergeCell ref="A52:B53"/>
    <mergeCell ref="C52:K53"/>
    <mergeCell ref="L50:O51"/>
    <mergeCell ref="A50:B51"/>
    <mergeCell ref="A46:B47"/>
    <mergeCell ref="C46:K47"/>
    <mergeCell ref="L46:O47"/>
    <mergeCell ref="A48:B49"/>
    <mergeCell ref="C50:K51"/>
    <mergeCell ref="C48:K49"/>
    <mergeCell ref="I82:J82"/>
    <mergeCell ref="L82:O82"/>
    <mergeCell ref="A83:B83"/>
    <mergeCell ref="D83:H83"/>
    <mergeCell ref="I83:J83"/>
    <mergeCell ref="L83:O83"/>
    <mergeCell ref="A84:B84"/>
    <mergeCell ref="C84:K84"/>
    <mergeCell ref="L84:O84"/>
    <mergeCell ref="A88:B88"/>
    <mergeCell ref="D88:H88"/>
    <mergeCell ref="I88:J88"/>
    <mergeCell ref="L88:O88"/>
    <mergeCell ref="C87:O87"/>
    <mergeCell ref="A87:B87"/>
    <mergeCell ref="A85:O86"/>
    <mergeCell ref="A89:B89"/>
    <mergeCell ref="D89:H89"/>
    <mergeCell ref="I89:J89"/>
    <mergeCell ref="L89:O89"/>
    <mergeCell ref="A90:B90"/>
    <mergeCell ref="D90:H90"/>
    <mergeCell ref="I90:J90"/>
    <mergeCell ref="L90:O90"/>
    <mergeCell ref="A91:B91"/>
    <mergeCell ref="C91:K91"/>
    <mergeCell ref="L91:O91"/>
    <mergeCell ref="A96:B96"/>
    <mergeCell ref="C96:K96"/>
    <mergeCell ref="L96:O96"/>
    <mergeCell ref="A93:B93"/>
    <mergeCell ref="D93:H93"/>
    <mergeCell ref="I93:J93"/>
    <mergeCell ref="L93:O93"/>
    <mergeCell ref="A94:B94"/>
    <mergeCell ref="D94:H94"/>
    <mergeCell ref="I94:J94"/>
    <mergeCell ref="L94:O94"/>
    <mergeCell ref="A95:B95"/>
    <mergeCell ref="D95:H95"/>
    <mergeCell ref="I95:J95"/>
    <mergeCell ref="L95:O95"/>
    <mergeCell ref="A92:B92"/>
    <mergeCell ref="L108:O108"/>
    <mergeCell ref="A109:B109"/>
    <mergeCell ref="D109:H109"/>
    <mergeCell ref="I109:J109"/>
    <mergeCell ref="L109:O109"/>
    <mergeCell ref="A110:B110"/>
    <mergeCell ref="D110:H110"/>
    <mergeCell ref="I110:J110"/>
    <mergeCell ref="L110:O110"/>
    <mergeCell ref="A111:B111"/>
    <mergeCell ref="C111:K111"/>
    <mergeCell ref="L111:O111"/>
    <mergeCell ref="C107:O107"/>
    <mergeCell ref="A97:B97"/>
    <mergeCell ref="C97:O97"/>
    <mergeCell ref="A98:B98"/>
    <mergeCell ref="D98:H98"/>
    <mergeCell ref="I98:J98"/>
    <mergeCell ref="L98:O98"/>
    <mergeCell ref="A99:B99"/>
    <mergeCell ref="D99:H99"/>
    <mergeCell ref="I99:J99"/>
    <mergeCell ref="L99:O99"/>
    <mergeCell ref="A100:B100"/>
    <mergeCell ref="D100:H100"/>
    <mergeCell ref="I100:J100"/>
    <mergeCell ref="L100:O100"/>
    <mergeCell ref="A101:B101"/>
    <mergeCell ref="C101:K101"/>
    <mergeCell ref="L101:O101"/>
    <mergeCell ref="A108:B108"/>
    <mergeCell ref="D108:H108"/>
    <mergeCell ref="I108:J108"/>
    <mergeCell ref="D113:H113"/>
    <mergeCell ref="I113:J113"/>
    <mergeCell ref="L113:O113"/>
    <mergeCell ref="A114:B114"/>
    <mergeCell ref="D114:H114"/>
    <mergeCell ref="I114:J114"/>
    <mergeCell ref="L114:O114"/>
    <mergeCell ref="A115:B115"/>
    <mergeCell ref="D115:H115"/>
    <mergeCell ref="I115:J115"/>
    <mergeCell ref="L115:O115"/>
    <mergeCell ref="A125:B125"/>
    <mergeCell ref="D125:H125"/>
    <mergeCell ref="I125:J125"/>
    <mergeCell ref="L125:O125"/>
    <mergeCell ref="A126:B126"/>
    <mergeCell ref="C126:K126"/>
    <mergeCell ref="L126:O126"/>
    <mergeCell ref="C112:O112"/>
    <mergeCell ref="C117:O117"/>
    <mergeCell ref="A121:B121"/>
    <mergeCell ref="C121:K121"/>
    <mergeCell ref="L121:O121"/>
    <mergeCell ref="A116:B116"/>
    <mergeCell ref="C116:K116"/>
    <mergeCell ref="L116:O116"/>
    <mergeCell ref="A118:B118"/>
    <mergeCell ref="D118:H118"/>
    <mergeCell ref="I118:J118"/>
    <mergeCell ref="L118:O118"/>
    <mergeCell ref="A119:B119"/>
    <mergeCell ref="D119:H119"/>
    <mergeCell ref="I119:J119"/>
    <mergeCell ref="L119:O119"/>
    <mergeCell ref="A113:B113"/>
    <mergeCell ref="P118:P120"/>
    <mergeCell ref="C122:O122"/>
    <mergeCell ref="A123:B123"/>
    <mergeCell ref="D123:H123"/>
    <mergeCell ref="I123:J123"/>
    <mergeCell ref="L123:O123"/>
    <mergeCell ref="A124:B124"/>
    <mergeCell ref="D124:H124"/>
    <mergeCell ref="I124:J124"/>
    <mergeCell ref="L124:O124"/>
    <mergeCell ref="A120:B120"/>
    <mergeCell ref="D120:H120"/>
    <mergeCell ref="I120:J120"/>
    <mergeCell ref="L120:O120"/>
    <mergeCell ref="A136:B136"/>
    <mergeCell ref="C136:K136"/>
    <mergeCell ref="L136:O136"/>
    <mergeCell ref="A133:B133"/>
    <mergeCell ref="D133:H133"/>
    <mergeCell ref="I133:J133"/>
    <mergeCell ref="L133:O133"/>
    <mergeCell ref="A134:B134"/>
    <mergeCell ref="D134:H134"/>
    <mergeCell ref="I134:J134"/>
    <mergeCell ref="L134:O134"/>
    <mergeCell ref="A135:B135"/>
    <mergeCell ref="D135:H135"/>
    <mergeCell ref="I135:J135"/>
    <mergeCell ref="L135:O135"/>
  </mergeCells>
  <phoneticPr fontId="1" type="noConversion"/>
  <dataValidations count="1">
    <dataValidation type="whole" allowBlank="1" showInputMessage="1" showErrorMessage="1" error="Введите правильное полугодие" sqref="K12">
      <formula1>1</formula1>
      <formula2>2</formula2>
    </dataValidation>
  </dataValidations>
  <pageMargins left="0.75" right="0.75" top="1" bottom="1" header="0.5" footer="0.5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3</xdr:col>
                    <xdr:colOff>771525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10</xdr:col>
                    <xdr:colOff>466725</xdr:colOff>
                    <xdr:row>21</xdr:row>
                    <xdr:rowOff>171450</xdr:rowOff>
                  </from>
                  <to>
                    <xdr:col>12</xdr:col>
                    <xdr:colOff>161925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13</xdr:col>
                    <xdr:colOff>838200</xdr:colOff>
                    <xdr:row>21</xdr:row>
                    <xdr:rowOff>180975</xdr:rowOff>
                  </from>
                  <to>
                    <xdr:col>14</xdr:col>
                    <xdr:colOff>390525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topLeftCell="A7" zoomScaleNormal="100" workbookViewId="0">
      <selection activeCell="C14" sqref="C14"/>
    </sheetView>
  </sheetViews>
  <sheetFormatPr defaultColWidth="8.7109375" defaultRowHeight="15" x14ac:dyDescent="0.25"/>
  <cols>
    <col min="1" max="1" width="3.42578125" style="17" customWidth="1"/>
    <col min="2" max="2" width="26.28515625" style="17" customWidth="1"/>
    <col min="3" max="3" width="12.140625" style="17" customWidth="1"/>
    <col min="4" max="4" width="21" style="17" customWidth="1"/>
    <col min="5" max="5" width="25.28515625" style="17" customWidth="1"/>
    <col min="6" max="6" width="13" style="17" customWidth="1"/>
    <col min="7" max="7" width="8.42578125" style="17" customWidth="1"/>
    <col min="8" max="16384" width="8.7109375" style="17"/>
  </cols>
  <sheetData>
    <row r="2" spans="1:8" x14ac:dyDescent="0.25">
      <c r="F2" s="18" t="s">
        <v>15</v>
      </c>
    </row>
    <row r="3" spans="1:8" ht="18.75" x14ac:dyDescent="0.3">
      <c r="B3" s="247" t="s">
        <v>73</v>
      </c>
      <c r="C3" s="247"/>
      <c r="D3" s="247"/>
      <c r="E3" s="247"/>
      <c r="F3" s="247"/>
      <c r="G3" s="247"/>
      <c r="H3" s="247"/>
    </row>
    <row r="4" spans="1:8" ht="18.75" x14ac:dyDescent="0.3">
      <c r="B4" s="50"/>
      <c r="C4" s="50"/>
      <c r="D4" s="50"/>
      <c r="E4" s="50"/>
      <c r="F4" s="50"/>
      <c r="G4" s="50"/>
      <c r="H4" s="50"/>
    </row>
    <row r="5" spans="1:8" ht="18.75" x14ac:dyDescent="0.3">
      <c r="B5" s="248" t="s">
        <v>0</v>
      </c>
      <c r="C5" s="248"/>
      <c r="D5" s="248"/>
      <c r="E5" s="248"/>
      <c r="F5" s="248"/>
      <c r="G5" s="248"/>
      <c r="H5" s="50"/>
    </row>
    <row r="6" spans="1:8" x14ac:dyDescent="0.25">
      <c r="A6" s="39"/>
      <c r="B6" s="51"/>
      <c r="C6" s="51"/>
      <c r="D6" s="39"/>
      <c r="E6" s="39"/>
    </row>
    <row r="7" spans="1:8" x14ac:dyDescent="0.25">
      <c r="A7" s="39">
        <v>1</v>
      </c>
      <c r="B7" s="61" t="s">
        <v>16</v>
      </c>
      <c r="C7" s="61"/>
      <c r="D7"/>
      <c r="E7" s="82">
        <f>'№ 910 Декларация '!D8</f>
        <v>0</v>
      </c>
    </row>
    <row r="8" spans="1:8" ht="15.75" thickBot="1" x14ac:dyDescent="0.3">
      <c r="A8" s="39">
        <v>2</v>
      </c>
      <c r="B8" s="61" t="s">
        <v>74</v>
      </c>
      <c r="C8" s="61"/>
      <c r="D8" s="61"/>
      <c r="E8" s="51"/>
      <c r="F8" s="60">
        <f>'№ 910 Декларация '!K12</f>
        <v>2</v>
      </c>
      <c r="G8" s="17" t="s">
        <v>13</v>
      </c>
      <c r="H8" s="17">
        <f>'№ 910 Декларация '!N12</f>
        <v>2017</v>
      </c>
    </row>
    <row r="9" spans="1:8" x14ac:dyDescent="0.25">
      <c r="A9" s="39"/>
      <c r="B9" s="54"/>
      <c r="C9" s="54"/>
      <c r="D9" s="54"/>
      <c r="E9" s="54"/>
    </row>
    <row r="10" spans="1:8" ht="18.75" customHeight="1" x14ac:dyDescent="0.25"/>
    <row r="11" spans="1:8" x14ac:dyDescent="0.25">
      <c r="A11" s="40"/>
      <c r="B11"/>
      <c r="C11"/>
      <c r="D11"/>
      <c r="E11"/>
    </row>
    <row r="12" spans="1:8" ht="25.5" x14ac:dyDescent="0.25">
      <c r="A12" s="21"/>
      <c r="B12" s="41" t="s">
        <v>66</v>
      </c>
      <c r="C12" s="42" t="s">
        <v>67</v>
      </c>
      <c r="D12" s="42" t="s">
        <v>68</v>
      </c>
      <c r="E12" s="42" t="s">
        <v>69</v>
      </c>
      <c r="F12" s="43"/>
    </row>
    <row r="13" spans="1:8" ht="15" customHeight="1" x14ac:dyDescent="0.25">
      <c r="A13" s="21"/>
      <c r="B13" s="59">
        <v>1</v>
      </c>
      <c r="C13" s="44">
        <v>2</v>
      </c>
      <c r="D13" s="44">
        <v>3</v>
      </c>
      <c r="E13" s="44">
        <v>4</v>
      </c>
      <c r="F13"/>
    </row>
    <row r="14" spans="1:8" x14ac:dyDescent="0.25">
      <c r="A14" s="21">
        <v>1</v>
      </c>
      <c r="B14" s="65" t="s">
        <v>107</v>
      </c>
      <c r="C14" s="111"/>
      <c r="D14" s="111"/>
      <c r="E14" s="111"/>
      <c r="F14"/>
    </row>
    <row r="15" spans="1:8" x14ac:dyDescent="0.25">
      <c r="A15" s="21">
        <v>2</v>
      </c>
      <c r="B15" s="65" t="s">
        <v>108</v>
      </c>
      <c r="C15" s="111"/>
      <c r="D15" s="111"/>
      <c r="E15" s="111"/>
      <c r="F15"/>
    </row>
    <row r="16" spans="1:8" x14ac:dyDescent="0.25">
      <c r="A16" s="21">
        <v>2</v>
      </c>
      <c r="B16" s="65" t="s">
        <v>109</v>
      </c>
      <c r="C16" s="111"/>
      <c r="D16" s="111"/>
      <c r="E16" s="111"/>
      <c r="F16"/>
    </row>
    <row r="17" spans="1:6" x14ac:dyDescent="0.25">
      <c r="A17" s="21">
        <v>4</v>
      </c>
      <c r="B17" s="65" t="s">
        <v>110</v>
      </c>
      <c r="C17" s="111"/>
      <c r="D17" s="111"/>
      <c r="E17" s="111"/>
      <c r="F17"/>
    </row>
    <row r="18" spans="1:6" x14ac:dyDescent="0.25">
      <c r="A18" s="21">
        <v>5</v>
      </c>
      <c r="B18" s="65" t="s">
        <v>111</v>
      </c>
      <c r="C18" s="111"/>
      <c r="D18" s="111"/>
      <c r="E18" s="111"/>
      <c r="F18"/>
    </row>
    <row r="19" spans="1:6" x14ac:dyDescent="0.25">
      <c r="A19" s="21">
        <v>6</v>
      </c>
      <c r="B19" s="65" t="s">
        <v>112</v>
      </c>
      <c r="C19" s="111"/>
      <c r="D19" s="111"/>
      <c r="E19" s="111"/>
      <c r="F19"/>
    </row>
    <row r="20" spans="1:6" x14ac:dyDescent="0.25">
      <c r="A20" s="21">
        <v>13</v>
      </c>
      <c r="B20" s="45" t="s">
        <v>14</v>
      </c>
      <c r="C20" s="46">
        <f>SUM(C14:C19)</f>
        <v>0</v>
      </c>
      <c r="D20" s="46">
        <f>SUM(D14:D19)</f>
        <v>0</v>
      </c>
      <c r="E20" s="46">
        <f>SUM(E14:E19)</f>
        <v>0</v>
      </c>
      <c r="F20"/>
    </row>
    <row r="21" spans="1:6" x14ac:dyDescent="0.25">
      <c r="A21" s="21">
        <v>14</v>
      </c>
      <c r="B21" s="45" t="s">
        <v>14</v>
      </c>
      <c r="C21" s="58">
        <f>C20+D20+E20</f>
        <v>0</v>
      </c>
      <c r="D21" s="58"/>
      <c r="E21" s="58"/>
      <c r="F21"/>
    </row>
    <row r="22" spans="1:6" x14ac:dyDescent="0.25">
      <c r="A22" s="98"/>
      <c r="B22" s="52"/>
      <c r="C22" s="99"/>
      <c r="D22" s="99"/>
      <c r="E22" s="99"/>
      <c r="F22"/>
    </row>
    <row r="23" spans="1:6" x14ac:dyDescent="0.25">
      <c r="A23" s="98"/>
      <c r="B23" s="52"/>
      <c r="C23" s="99"/>
      <c r="D23" s="99"/>
      <c r="E23" s="99"/>
      <c r="F23"/>
    </row>
    <row r="24" spans="1:6" ht="24" customHeight="1" x14ac:dyDescent="0.25">
      <c r="A24" s="98"/>
      <c r="B24" s="100" t="s">
        <v>164</v>
      </c>
      <c r="C24" s="99"/>
      <c r="D24" s="99"/>
      <c r="E24" s="99" t="str">
        <f>IF(C21&lt;2800*введение!C11,"Может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6" x14ac:dyDescent="0.25">
      <c r="A25" s="98"/>
      <c r="B25" s="52"/>
      <c r="C25" s="99"/>
      <c r="D25" s="99"/>
      <c r="E25" s="99"/>
      <c r="F25"/>
    </row>
    <row r="26" spans="1:6" x14ac:dyDescent="0.25">
      <c r="A26" s="98"/>
      <c r="B26" s="52"/>
      <c r="C26" s="99"/>
      <c r="D26" s="99"/>
      <c r="E26" s="99"/>
      <c r="F26"/>
    </row>
    <row r="27" spans="1:6" x14ac:dyDescent="0.25">
      <c r="A27" s="98"/>
      <c r="B27" s="52"/>
      <c r="C27" s="99"/>
      <c r="D27" s="99"/>
      <c r="E27" s="99"/>
      <c r="F27"/>
    </row>
    <row r="28" spans="1:6" x14ac:dyDescent="0.25">
      <c r="B28" s="52"/>
      <c r="C28" s="53"/>
      <c r="D28" s="54"/>
      <c r="E28" s="54"/>
      <c r="F28"/>
    </row>
    <row r="29" spans="1:6" x14ac:dyDescent="0.25">
      <c r="A29" s="52"/>
      <c r="B29" s="53"/>
      <c r="C29" s="54"/>
      <c r="D29" s="54"/>
      <c r="F29"/>
    </row>
    <row r="30" spans="1:6" x14ac:dyDescent="0.25">
      <c r="A30" s="55" t="s">
        <v>70</v>
      </c>
      <c r="B30" s="56"/>
      <c r="C30" s="57"/>
      <c r="D30" s="57"/>
      <c r="F30"/>
    </row>
    <row r="31" spans="1:6" x14ac:dyDescent="0.25">
      <c r="B31" s="40"/>
      <c r="C31" s="40"/>
      <c r="D31"/>
      <c r="E31"/>
      <c r="F31"/>
    </row>
    <row r="32" spans="1:6" x14ac:dyDescent="0.25">
      <c r="A32" s="47"/>
      <c r="B32" s="47"/>
      <c r="C32" s="48"/>
      <c r="D32" s="48"/>
      <c r="E32"/>
    </row>
    <row r="33" spans="1:6" x14ac:dyDescent="0.25">
      <c r="A33" s="49" t="s">
        <v>71</v>
      </c>
      <c r="B33" s="40"/>
      <c r="C33"/>
      <c r="D33"/>
      <c r="E33"/>
    </row>
    <row r="34" spans="1:6" x14ac:dyDescent="0.25">
      <c r="A34" s="40"/>
      <c r="B34" s="40"/>
      <c r="C34"/>
      <c r="D34"/>
      <c r="E34"/>
    </row>
    <row r="35" spans="1:6" x14ac:dyDescent="0.25">
      <c r="A35" s="245"/>
      <c r="B35" s="246"/>
      <c r="C35" s="246"/>
      <c r="D35"/>
      <c r="E35"/>
    </row>
    <row r="36" spans="1:6" x14ac:dyDescent="0.25">
      <c r="A36" s="49" t="s">
        <v>72</v>
      </c>
      <c r="B36" s="40"/>
      <c r="C36"/>
      <c r="D36"/>
      <c r="E36"/>
    </row>
    <row r="39" spans="1:6" x14ac:dyDescent="0.25">
      <c r="A39" s="249" t="s">
        <v>11</v>
      </c>
      <c r="B39" s="249"/>
      <c r="C39" s="250" t="s">
        <v>83</v>
      </c>
      <c r="D39" s="250"/>
      <c r="E39" s="250"/>
      <c r="F39" s="250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topLeftCell="A13" workbookViewId="0">
      <selection activeCell="D11" sqref="D11:I11"/>
    </sheetView>
  </sheetViews>
  <sheetFormatPr defaultColWidth="8.7109375" defaultRowHeight="15" x14ac:dyDescent="0.25"/>
  <cols>
    <col min="1" max="1" width="13" style="17" customWidth="1"/>
    <col min="2" max="2" width="13.28515625" style="17" customWidth="1"/>
    <col min="3" max="3" width="12.85546875" style="17" customWidth="1"/>
    <col min="4" max="4" width="16" style="17" customWidth="1"/>
    <col min="5" max="6" width="11.7109375" style="17" customWidth="1"/>
    <col min="7" max="7" width="11" style="17" customWidth="1"/>
    <col min="8" max="8" width="11.5703125" style="17" customWidth="1"/>
    <col min="9" max="9" width="14.28515625" style="17" customWidth="1"/>
    <col min="10" max="10" width="13" style="17" customWidth="1"/>
    <col min="11" max="11" width="13.7109375" style="17" customWidth="1"/>
    <col min="12" max="12" width="13.140625" style="17" customWidth="1"/>
    <col min="13" max="13" width="16" style="17" customWidth="1"/>
    <col min="14" max="14" width="14.85546875" style="17" customWidth="1"/>
    <col min="15" max="15" width="13" style="17" customWidth="1"/>
    <col min="16" max="16" width="10.5703125" style="17" customWidth="1"/>
    <col min="17" max="19" width="14.42578125" style="17" customWidth="1"/>
    <col min="20" max="16384" width="8.7109375" style="17"/>
  </cols>
  <sheetData>
    <row r="2" spans="1:19" x14ac:dyDescent="0.25">
      <c r="H2" s="19"/>
      <c r="O2" s="18" t="s">
        <v>15</v>
      </c>
    </row>
    <row r="3" spans="1:19" x14ac:dyDescent="0.25">
      <c r="A3" s="20"/>
      <c r="B3" s="20"/>
    </row>
    <row r="4" spans="1:19" x14ac:dyDescent="0.25">
      <c r="A4" s="20"/>
      <c r="B4" s="20"/>
    </row>
    <row r="5" spans="1:19" x14ac:dyDescent="0.25">
      <c r="A5" s="62" t="s">
        <v>75</v>
      </c>
      <c r="B5" s="48"/>
      <c r="C5" s="62"/>
      <c r="D5" s="62"/>
    </row>
    <row r="6" spans="1:19" x14ac:dyDescent="0.25">
      <c r="A6" s="39"/>
      <c r="B6" s="39"/>
      <c r="C6" s="39"/>
      <c r="D6" s="39"/>
    </row>
    <row r="7" spans="1:19" x14ac:dyDescent="0.25">
      <c r="A7" s="39">
        <v>1</v>
      </c>
      <c r="B7" s="62" t="s">
        <v>76</v>
      </c>
      <c r="C7" s="62"/>
      <c r="D7" s="62"/>
    </row>
    <row r="8" spans="1:19" x14ac:dyDescent="0.25">
      <c r="A8" s="39">
        <v>2</v>
      </c>
      <c r="B8" s="63" t="s">
        <v>16</v>
      </c>
      <c r="C8" s="63"/>
      <c r="D8" s="86">
        <f>'№ 910 Декларация '!D8</f>
        <v>0</v>
      </c>
    </row>
    <row r="9" spans="1:19" x14ac:dyDescent="0.25">
      <c r="A9" s="39">
        <v>3</v>
      </c>
      <c r="B9" s="62" t="s">
        <v>84</v>
      </c>
      <c r="C9" s="62"/>
      <c r="D9" s="87">
        <f>'№ 910 Декларация '!K12</f>
        <v>2</v>
      </c>
      <c r="E9" s="87" t="s">
        <v>19</v>
      </c>
      <c r="F9" s="87"/>
      <c r="G9" s="87">
        <f>'№ 910 Декларация '!N12</f>
        <v>2017</v>
      </c>
    </row>
    <row r="10" spans="1:19" x14ac:dyDescent="0.25">
      <c r="A10" s="54"/>
      <c r="B10" s="54"/>
    </row>
    <row r="11" spans="1:19" ht="43.5" customHeight="1" x14ac:dyDescent="0.25">
      <c r="A11" s="251"/>
      <c r="B11" s="251"/>
      <c r="C11" s="251"/>
      <c r="D11" s="251" t="s">
        <v>125</v>
      </c>
      <c r="E11" s="251"/>
      <c r="F11" s="251"/>
      <c r="G11" s="251"/>
      <c r="H11" s="251"/>
      <c r="I11" s="251"/>
    </row>
    <row r="12" spans="1:19" x14ac:dyDescent="0.25">
      <c r="A12" s="54"/>
      <c r="B12" s="54"/>
    </row>
    <row r="13" spans="1:19" ht="127.5" x14ac:dyDescent="0.25">
      <c r="A13" s="64" t="s">
        <v>79</v>
      </c>
      <c r="B13" s="64" t="s">
        <v>80</v>
      </c>
      <c r="C13" s="64" t="s">
        <v>85</v>
      </c>
      <c r="D13" s="64" t="s">
        <v>86</v>
      </c>
      <c r="E13" s="42" t="s">
        <v>166</v>
      </c>
      <c r="F13" s="42" t="s">
        <v>167</v>
      </c>
      <c r="G13" s="64" t="s">
        <v>87</v>
      </c>
      <c r="H13" s="64" t="s">
        <v>88</v>
      </c>
      <c r="I13" s="64" t="s">
        <v>89</v>
      </c>
      <c r="J13" s="64" t="s">
        <v>90</v>
      </c>
      <c r="K13" s="64" t="s">
        <v>91</v>
      </c>
      <c r="L13" s="64" t="s">
        <v>92</v>
      </c>
      <c r="M13" s="64" t="s">
        <v>93</v>
      </c>
      <c r="N13" s="64" t="s">
        <v>103</v>
      </c>
      <c r="O13" s="64" t="s">
        <v>104</v>
      </c>
      <c r="P13" s="64" t="s">
        <v>105</v>
      </c>
      <c r="Q13" s="42" t="s">
        <v>151</v>
      </c>
      <c r="R13" s="42" t="s">
        <v>152</v>
      </c>
      <c r="S13" s="42" t="s">
        <v>155</v>
      </c>
    </row>
    <row r="14" spans="1:19" x14ac:dyDescent="0.25">
      <c r="A14" s="64">
        <v>1</v>
      </c>
      <c r="B14" s="64">
        <v>2</v>
      </c>
      <c r="C14" s="64">
        <v>3</v>
      </c>
      <c r="D14" s="64">
        <v>4</v>
      </c>
      <c r="E14" s="64">
        <v>5</v>
      </c>
      <c r="F14" s="64"/>
      <c r="G14" s="64">
        <v>6</v>
      </c>
      <c r="H14" s="64">
        <v>7</v>
      </c>
      <c r="I14" s="64">
        <v>8</v>
      </c>
      <c r="J14" s="64">
        <v>9</v>
      </c>
      <c r="K14" s="64">
        <v>10</v>
      </c>
      <c r="L14" s="64">
        <v>11</v>
      </c>
      <c r="M14" s="64">
        <v>12</v>
      </c>
      <c r="N14" s="64">
        <v>13</v>
      </c>
      <c r="O14" s="64">
        <v>14</v>
      </c>
      <c r="P14" s="64">
        <v>15</v>
      </c>
      <c r="Q14" s="64">
        <v>16</v>
      </c>
      <c r="R14" s="64">
        <v>17</v>
      </c>
      <c r="S14" s="64">
        <v>18</v>
      </c>
    </row>
    <row r="15" spans="1:19" ht="80.25" customHeight="1" x14ac:dyDescent="0.25">
      <c r="A15" s="79" t="s">
        <v>126</v>
      </c>
      <c r="B15" s="79" t="s">
        <v>127</v>
      </c>
      <c r="C15" s="79" t="s">
        <v>168</v>
      </c>
      <c r="D15" s="80" t="s">
        <v>115</v>
      </c>
      <c r="E15" s="79" t="s">
        <v>128</v>
      </c>
      <c r="F15" s="79" t="s">
        <v>129</v>
      </c>
      <c r="G15" s="79" t="s">
        <v>170</v>
      </c>
      <c r="H15" s="79" t="s">
        <v>169</v>
      </c>
      <c r="I15" s="81" t="s">
        <v>116</v>
      </c>
      <c r="J15" s="79" t="s">
        <v>130</v>
      </c>
      <c r="K15" s="79" t="s">
        <v>171</v>
      </c>
      <c r="L15" s="79" t="s">
        <v>131</v>
      </c>
      <c r="M15" s="79" t="s">
        <v>117</v>
      </c>
      <c r="N15" s="79" t="s">
        <v>172</v>
      </c>
      <c r="O15" s="79" t="s">
        <v>173</v>
      </c>
      <c r="P15" s="79" t="s">
        <v>174</v>
      </c>
      <c r="Q15" s="79" t="s">
        <v>175</v>
      </c>
      <c r="R15" s="79" t="s">
        <v>176</v>
      </c>
      <c r="S15" s="79" t="s">
        <v>177</v>
      </c>
    </row>
    <row r="16" spans="1:19" x14ac:dyDescent="0.25">
      <c r="A16" s="22">
        <f>'№ 2.1 Начис. доходы работ'!D26+'№ 2.2 Начис. доходы работ'!D26+'№ 2.3 Начис. доходы работ'!D26+'№ 2.4 Начис. доходы работ'!D26+'№ 2.5 Начис. доходы работ. '!D25+'№ 2.6 Начис. доходы работ. '!D25</f>
        <v>0</v>
      </c>
      <c r="B16" s="113">
        <f>'№ 2.1 Начис. доходы работ'!E26+'№ 2.2 Начис. доходы работ'!E26+'№ 2.3 Начис. доходы работ'!E26+'№ 2.4 Начис. доходы работ'!E26+'№ 2.5 Начис. доходы работ. '!E25+'№ 2.6 Начис. доходы работ. '!E25</f>
        <v>0</v>
      </c>
      <c r="C16" s="22">
        <f>'№ 2.1 Начис. доходы работ'!F26+'№ 2.2 Начис. доходы работ'!F26+'№ 2.3 Начис. доходы работ'!F26+'№ 2.4 Начис. доходы работ'!F26+'№ 2.5 Начис. доходы работ. '!F25+'№ 2.6 Начис. доходы работ. '!F25</f>
        <v>0</v>
      </c>
      <c r="D16" s="22">
        <f>A16-B16-I16-C16</f>
        <v>0</v>
      </c>
      <c r="E16" s="22">
        <f>'№ 2.1 Начис. доходы работ'!H26+'№ 2.2 Начис. доходы работ'!H26+'№ 2.3 Начис. доходы работ'!H26+'№ 2.4 Начис. доходы работ'!H26+'№ 2.5 Начис. доходы работ. '!H26+'№ 2.6 Начис. доходы работ. '!H26</f>
        <v>0</v>
      </c>
      <c r="F16" s="22">
        <f>'№ 2.1 Начис. доходы работ'!I26+'№ 2.2 Начис. доходы работ'!I26+'№ 2.3 Начис. доходы работ'!I26+'№ 2.4 Начис. доходы работ'!I26+'№ 2.5 Начис. доходы работ. '!I26+'№ 2.6 Начис. доходы работ. '!I26</f>
        <v>0</v>
      </c>
      <c r="G16" s="22">
        <f>'№ 2.1 Начис. доходы работ'!J26+'№ 2.2 Начис. доходы работ'!J26+'№ 2.3 Начис. доходы работ'!J26+'№ 2.4 Начис. доходы работ'!J26+'№ 2.5 Начис. доходы работ. '!J26+'№ 2.6 Начис. доходы работ. '!J26</f>
        <v>0</v>
      </c>
      <c r="H16" s="22">
        <f>'№ 2.1 Начис. доходы работ'!K26+'№ 2.2 Начис. доходы работ'!K26+'№ 2.3 Начис. доходы работ'!K26+'№ 2.4 Начис. доходы работ'!K26+'№ 2.5 Начис. доходы работ. '!K26+'№ 2.6 Начис. доходы работ. '!K26</f>
        <v>0</v>
      </c>
      <c r="I16" s="22">
        <f>H16*10%</f>
        <v>0</v>
      </c>
      <c r="J16" s="22">
        <f>'№ 2.1 Начис. доходы работ'!N26+'№ 2.2 Начис. доходы работ'!N26+'№ 2.3 Начис. доходы работ'!N26+'№ 2.4 Начис. доходы работ'!N26+'№ 2.5 Начис. доходы работ. '!N26+'№ 2.6 Начис. доходы работ. '!N26</f>
        <v>0</v>
      </c>
      <c r="K16" s="22">
        <f>'№ 2.1 Начис. доходы работ'!O26+'№ 2.2 Начис. доходы работ'!O26+'№ 2.3 Начис. доходы работ'!O26+'№ 2.4 Начис. доходы работ'!O26+'№ 2.5 Начис. доходы работ. '!O26+'№ 2.6 Начис. доходы работ. '!O26</f>
        <v>0</v>
      </c>
      <c r="L16" s="22">
        <f>'№ 2.1 Начис. доходы работ'!P26+'№ 2.2 Начис. доходы работ'!P26+'№ 2.3 Начис. доходы работ'!P26+'№ 2.4 Начис. доходы работ'!P26+'№ 2.5 Начис. доходы работ. '!P26+'№ 2.6 Начис. доходы работ. '!P26</f>
        <v>0</v>
      </c>
      <c r="M16" s="22">
        <f>L16*5%</f>
        <v>0</v>
      </c>
      <c r="N16" s="22">
        <f>'№ 2.1 Начис. доходы работ'!R26+'№ 2.2 Начис. доходы работ'!R26+'№ 2.3 Начис. доходы работ'!R26+'№ 2.4 Начис. доходы работ'!R26+'№ 2.5 Начис. доходы работ. '!R26+'№ 2.6 Начис. доходы работ. '!R26</f>
        <v>0</v>
      </c>
      <c r="O16" s="22">
        <f>'№ 2.1 Начис. доходы работ'!S26+'№ 2.2 Начис. доходы работ'!S26+'№ 2.3 Начис. доходы работ'!S26+'№ 2.4 Начис. доходы работ'!S26+'№ 2.5 Начис. доходы работ. '!S26+'№ 2.6 Начис. доходы работ. '!S26</f>
        <v>0</v>
      </c>
      <c r="P16" s="22">
        <f>'№ 2.1 Начис. доходы работ'!T26+'№ 2.2 Начис. доходы работ'!T26+'№ 2.3 Начис. доходы работ'!T26+'№ 2.4 Начис. доходы работ'!T26+'№ 2.5 Начис. доходы работ. '!T26+'№ 2.6 Начис. доходы работ. '!T26</f>
        <v>0</v>
      </c>
      <c r="Q16" s="22">
        <f>'№ 2.1 Начис. доходы работ'!U26+'№ 2.2 Начис. доходы работ'!U26+'№ 2.3 Начис. доходы работ'!U26+'№ 2.4 Начис. доходы работ'!U26+'№ 2.5 Начис. доходы работ. '!U26+'№ 2.6 Начис. доходы работ. '!U26</f>
        <v>0</v>
      </c>
      <c r="R16" s="22">
        <f>'№ 2.1 Начис. доходы работ'!V26+'№ 2.2 Начис. доходы работ'!V26+'№ 2.3 Начис. доходы работ'!V26+'№ 2.4 Начис. доходы работ'!V26+'№ 2.5 Начис. доходы работ. '!V26+'№ 2.6 Начис. доходы работ. '!V26</f>
        <v>0</v>
      </c>
      <c r="S16" s="22">
        <f>'№ 2.1 Начис. доходы работ'!W26+'№ 2.2 Начис. доходы работ'!W26+'№ 2.3 Начис. доходы работ'!W26+'№ 2.4 Начис. доходы работ'!W26+'№ 2.5 Начис. доходы работ. '!W26+'№ 2.6 Начис. доходы работ. '!W26</f>
        <v>0</v>
      </c>
    </row>
    <row r="17" spans="1:2" x14ac:dyDescent="0.25">
      <c r="A17" s="54"/>
      <c r="B17" s="54"/>
    </row>
    <row r="18" spans="1:2" x14ac:dyDescent="0.25">
      <c r="A18" s="48"/>
      <c r="B18" s="4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 s="48"/>
      <c r="B21" s="48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 s="48"/>
      <c r="B24" s="48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 s="48"/>
      <c r="B27"/>
    </row>
    <row r="28" spans="1:2" x14ac:dyDescent="0.25">
      <c r="A28"/>
      <c r="B28"/>
    </row>
    <row r="29" spans="1:2" x14ac:dyDescent="0.25">
      <c r="A29" s="54"/>
      <c r="B29" s="54"/>
    </row>
  </sheetData>
  <mergeCells count="2">
    <mergeCell ref="A11:C11"/>
    <mergeCell ref="D11:I11"/>
  </mergeCells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opLeftCell="A13" workbookViewId="0">
      <selection activeCell="E14" sqref="E14:E25"/>
    </sheetView>
  </sheetViews>
  <sheetFormatPr defaultColWidth="8.7109375" defaultRowHeight="15" x14ac:dyDescent="0.25"/>
  <cols>
    <col min="1" max="1" width="5.85546875" style="17" customWidth="1"/>
    <col min="2" max="2" width="31.85546875" style="17" customWidth="1"/>
    <col min="3" max="3" width="20" style="17" customWidth="1"/>
    <col min="4" max="4" width="14.5703125" style="17" customWidth="1"/>
    <col min="5" max="5" width="15.5703125" style="17" customWidth="1"/>
    <col min="6" max="7" width="8.7109375" style="17"/>
    <col min="8" max="9" width="11" style="17" customWidth="1"/>
    <col min="10" max="10" width="9.5703125" style="17" customWidth="1"/>
    <col min="11" max="11" width="10" style="17" customWidth="1"/>
    <col min="12" max="12" width="11.5703125" style="17" customWidth="1"/>
    <col min="13" max="13" width="12.5703125" style="17" customWidth="1"/>
    <col min="14" max="14" width="8.7109375" style="17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1" width="13.28515625" style="17" customWidth="1"/>
    <col min="22" max="24" width="12" style="17" customWidth="1"/>
    <col min="25" max="16384" width="8.7109375" style="17"/>
  </cols>
  <sheetData>
    <row r="1" spans="1:24" x14ac:dyDescent="0.25">
      <c r="K1" s="19"/>
      <c r="L1" s="19"/>
      <c r="T1" s="18" t="s">
        <v>15</v>
      </c>
    </row>
    <row r="2" spans="1:24" x14ac:dyDescent="0.25">
      <c r="A2" s="20"/>
      <c r="B2" s="20"/>
      <c r="C2" s="20"/>
      <c r="D2" s="20"/>
      <c r="E2" s="20"/>
    </row>
    <row r="3" spans="1:24" x14ac:dyDescent="0.25">
      <c r="A3" s="20"/>
      <c r="B3" s="20"/>
      <c r="C3" s="20"/>
      <c r="D3" s="20"/>
      <c r="E3" s="20"/>
    </row>
    <row r="4" spans="1:24" x14ac:dyDescent="0.25">
      <c r="A4" s="62" t="s">
        <v>75</v>
      </c>
      <c r="B4" s="48"/>
      <c r="C4" s="48"/>
      <c r="D4" s="62"/>
      <c r="E4" s="62"/>
    </row>
    <row r="5" spans="1:24" x14ac:dyDescent="0.25">
      <c r="A5" s="39"/>
      <c r="B5" s="39"/>
      <c r="C5" s="39"/>
      <c r="D5" s="39"/>
      <c r="E5" s="39"/>
    </row>
    <row r="6" spans="1:24" x14ac:dyDescent="0.25">
      <c r="A6" s="39">
        <v>1</v>
      </c>
      <c r="B6" s="62" t="s">
        <v>76</v>
      </c>
      <c r="C6" s="62"/>
      <c r="D6" s="62"/>
      <c r="E6" s="62"/>
    </row>
    <row r="7" spans="1:24" x14ac:dyDescent="0.25">
      <c r="A7" s="39">
        <v>2</v>
      </c>
      <c r="B7" s="63" t="s">
        <v>16</v>
      </c>
      <c r="C7" s="63"/>
      <c r="D7" s="63"/>
      <c r="E7" s="86">
        <f>'№ 910 Декларация '!D8</f>
        <v>0</v>
      </c>
    </row>
    <row r="8" spans="1:24" x14ac:dyDescent="0.25">
      <c r="A8" s="39">
        <v>3</v>
      </c>
      <c r="B8" s="62" t="s">
        <v>102</v>
      </c>
      <c r="C8" s="62"/>
      <c r="D8" s="62"/>
      <c r="E8" s="62" t="str">
        <f>IF('№ 910 Декларация '!K12=1,"январь","июль")</f>
        <v>июль</v>
      </c>
      <c r="F8" s="17">
        <f>'№ 910 Декларация '!N12</f>
        <v>2017</v>
      </c>
    </row>
    <row r="9" spans="1:24" x14ac:dyDescent="0.25">
      <c r="A9" s="54"/>
      <c r="B9" s="54"/>
      <c r="C9" s="54"/>
      <c r="D9" s="54"/>
      <c r="E9" s="54"/>
    </row>
    <row r="10" spans="1:24" ht="43.5" customHeight="1" x14ac:dyDescent="0.25">
      <c r="A10" s="251" t="s">
        <v>125</v>
      </c>
      <c r="B10" s="251"/>
      <c r="C10" s="251"/>
      <c r="D10" s="251"/>
      <c r="E10" s="251"/>
      <c r="F10" s="251"/>
    </row>
    <row r="11" spans="1:24" x14ac:dyDescent="0.25">
      <c r="A11" s="54"/>
      <c r="B11" s="54"/>
      <c r="C11" s="54"/>
      <c r="D11" s="54"/>
      <c r="E11" s="54"/>
    </row>
    <row r="12" spans="1:24" x14ac:dyDescent="0.25">
      <c r="A12" s="54"/>
      <c r="B12" s="54"/>
      <c r="C12" s="54"/>
      <c r="D12" s="54"/>
      <c r="E12" s="54"/>
    </row>
    <row r="13" spans="1:24" ht="140.25" x14ac:dyDescent="0.25">
      <c r="A13" s="64" t="s">
        <v>77</v>
      </c>
      <c r="B13" s="64" t="s">
        <v>78</v>
      </c>
      <c r="C13" s="42" t="s">
        <v>165</v>
      </c>
      <c r="D13" s="64" t="s">
        <v>79</v>
      </c>
      <c r="E13" s="64" t="s">
        <v>80</v>
      </c>
      <c r="F13" s="64" t="s">
        <v>85</v>
      </c>
      <c r="G13" s="64" t="s">
        <v>86</v>
      </c>
      <c r="H13" s="42" t="s">
        <v>166</v>
      </c>
      <c r="I13" s="42" t="s">
        <v>167</v>
      </c>
      <c r="J13" s="64" t="s">
        <v>87</v>
      </c>
      <c r="K13" s="64" t="s">
        <v>88</v>
      </c>
      <c r="L13" s="64" t="s">
        <v>114</v>
      </c>
      <c r="M13" s="64" t="s">
        <v>89</v>
      </c>
      <c r="N13" s="64" t="s">
        <v>90</v>
      </c>
      <c r="O13" s="64" t="s">
        <v>91</v>
      </c>
      <c r="P13" s="64" t="s">
        <v>92</v>
      </c>
      <c r="Q13" s="64" t="s">
        <v>93</v>
      </c>
      <c r="R13" s="64" t="s">
        <v>103</v>
      </c>
      <c r="S13" s="64" t="s">
        <v>104</v>
      </c>
      <c r="T13" s="64" t="s">
        <v>105</v>
      </c>
      <c r="U13" s="42" t="s">
        <v>151</v>
      </c>
      <c r="V13" s="42" t="s">
        <v>152</v>
      </c>
      <c r="W13" s="42" t="s">
        <v>155</v>
      </c>
      <c r="X13" s="42" t="s">
        <v>160</v>
      </c>
    </row>
    <row r="14" spans="1:24" x14ac:dyDescent="0.25">
      <c r="A14" s="111">
        <v>1</v>
      </c>
      <c r="B14" s="111"/>
      <c r="C14" s="111"/>
      <c r="D14" s="111"/>
      <c r="E14" s="122">
        <f>IF(C14=3,0,IF(D14&gt;0,введение!C$11,0))</f>
        <v>0</v>
      </c>
      <c r="F14" s="112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112"/>
      <c r="K14" s="21">
        <f>IF(C14=3,0,IF(L14=1,0,D14-J14))</f>
        <v>0</v>
      </c>
      <c r="L14" s="112"/>
      <c r="M14" s="21">
        <f>K14*10%</f>
        <v>0</v>
      </c>
      <c r="N14" s="112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ROUND(P14*5%,0)</f>
        <v>0</v>
      </c>
      <c r="R14" s="112"/>
      <c r="S14" s="21">
        <f>ROUND(R14*0.05,0)</f>
        <v>0</v>
      </c>
      <c r="T14" s="21">
        <f>IF(D14=0,0,1)</f>
        <v>0</v>
      </c>
      <c r="U14" s="112"/>
      <c r="V14" s="21">
        <f>IF(C14=3,0,IF(L14=1,0,D14-U14))</f>
        <v>0</v>
      </c>
      <c r="W14" s="21">
        <f>V14*1%</f>
        <v>0</v>
      </c>
      <c r="X14" s="21"/>
    </row>
    <row r="15" spans="1:24" x14ac:dyDescent="0.25">
      <c r="A15" s="111">
        <v>2</v>
      </c>
      <c r="B15" s="111"/>
      <c r="C15" s="111"/>
      <c r="D15" s="111"/>
      <c r="E15" s="122">
        <f>IF(C15=3,0,IF(D15&gt;0,введение!C$11,0))</f>
        <v>0</v>
      </c>
      <c r="F15" s="112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112"/>
      <c r="K15" s="21">
        <f t="shared" ref="K15:K25" si="3">IF(C15=3,0,IF(L15=1,0,D15-J15))</f>
        <v>0</v>
      </c>
      <c r="L15" s="112"/>
      <c r="M15" s="21">
        <f t="shared" ref="M15:M25" si="4">K15*10%</f>
        <v>0</v>
      </c>
      <c r="N15" s="112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 t="shared" ref="Q15:Q25" si="6">ROUND(P15*5%,0)</f>
        <v>0</v>
      </c>
      <c r="R15" s="112"/>
      <c r="S15" s="21">
        <f t="shared" ref="S15:S25" si="7">ROUND(R15*0.05,0)</f>
        <v>0</v>
      </c>
      <c r="T15" s="21">
        <f t="shared" ref="T15:T25" si="8">IF(D15=0,0,1)</f>
        <v>0</v>
      </c>
      <c r="U15" s="112"/>
      <c r="V15" s="21">
        <f t="shared" ref="V15:V25" si="9">IF(C15=3,0,IF(L15=1,0,D15-U15))</f>
        <v>0</v>
      </c>
      <c r="W15" s="21">
        <f t="shared" ref="W15:W25" si="10">V15*1%</f>
        <v>0</v>
      </c>
      <c r="X15" s="21"/>
    </row>
    <row r="16" spans="1:24" x14ac:dyDescent="0.25">
      <c r="A16" s="111">
        <v>3</v>
      </c>
      <c r="B16" s="111"/>
      <c r="C16" s="111"/>
      <c r="D16" s="111"/>
      <c r="E16" s="122">
        <f>IF(C16=3,0,IF(D16&gt;0,введение!C$11,0))</f>
        <v>0</v>
      </c>
      <c r="F16" s="112"/>
      <c r="G16" s="21">
        <f t="shared" si="0"/>
        <v>0</v>
      </c>
      <c r="H16" s="21">
        <f t="shared" si="1"/>
        <v>0</v>
      </c>
      <c r="I16" s="21">
        <f t="shared" si="2"/>
        <v>0</v>
      </c>
      <c r="J16" s="112"/>
      <c r="K16" s="21">
        <f t="shared" si="3"/>
        <v>0</v>
      </c>
      <c r="L16" s="112"/>
      <c r="M16" s="21">
        <f t="shared" si="4"/>
        <v>0</v>
      </c>
      <c r="N16" s="112"/>
      <c r="O16" s="21">
        <f t="shared" si="5"/>
        <v>0</v>
      </c>
      <c r="P16" s="21">
        <f>IF(OR(O16&lt;=0,),0,MIN(MAX(введение!$C$11,O16),введение!$C$14))</f>
        <v>0</v>
      </c>
      <c r="Q16" s="21">
        <f t="shared" si="6"/>
        <v>0</v>
      </c>
      <c r="R16" s="112"/>
      <c r="S16" s="21">
        <f t="shared" si="7"/>
        <v>0</v>
      </c>
      <c r="T16" s="21">
        <f t="shared" si="8"/>
        <v>0</v>
      </c>
      <c r="U16" s="112"/>
      <c r="V16" s="21">
        <f t="shared" si="9"/>
        <v>0</v>
      </c>
      <c r="W16" s="21">
        <f t="shared" si="10"/>
        <v>0</v>
      </c>
      <c r="X16" s="21"/>
    </row>
    <row r="17" spans="1:24" x14ac:dyDescent="0.25">
      <c r="A17" s="111">
        <v>4</v>
      </c>
      <c r="B17" s="111"/>
      <c r="C17" s="111"/>
      <c r="D17" s="111"/>
      <c r="E17" s="122">
        <f>IF(C17=3,0,IF(D17&gt;0,введение!C$11,0))</f>
        <v>0</v>
      </c>
      <c r="F17" s="112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112"/>
      <c r="K17" s="21">
        <f t="shared" si="3"/>
        <v>0</v>
      </c>
      <c r="L17" s="112"/>
      <c r="M17" s="21">
        <f t="shared" si="4"/>
        <v>0</v>
      </c>
      <c r="N17" s="112"/>
      <c r="O17" s="21">
        <f t="shared" si="5"/>
        <v>0</v>
      </c>
      <c r="P17" s="21">
        <f>IF(OR(O17&lt;=0,),0,MIN(MAX(введение!$C$11,O17),введение!$C$14))</f>
        <v>0</v>
      </c>
      <c r="Q17" s="21">
        <f t="shared" si="6"/>
        <v>0</v>
      </c>
      <c r="R17" s="112"/>
      <c r="S17" s="21">
        <f t="shared" si="7"/>
        <v>0</v>
      </c>
      <c r="T17" s="21">
        <f t="shared" si="8"/>
        <v>0</v>
      </c>
      <c r="U17" s="112"/>
      <c r="V17" s="21">
        <f t="shared" si="9"/>
        <v>0</v>
      </c>
      <c r="W17" s="21">
        <f t="shared" si="10"/>
        <v>0</v>
      </c>
      <c r="X17" s="21"/>
    </row>
    <row r="18" spans="1:24" x14ac:dyDescent="0.25">
      <c r="A18" s="111">
        <v>5</v>
      </c>
      <c r="B18" s="111"/>
      <c r="C18" s="111"/>
      <c r="D18" s="111"/>
      <c r="E18" s="122">
        <f>IF(C18=3,0,IF(D18&gt;0,введение!C$11,0))</f>
        <v>0</v>
      </c>
      <c r="F18" s="112"/>
      <c r="G18" s="21">
        <f t="shared" ref="G18:G25" si="11">IF(C18=3,D18-F18,D18-F18-E18-M18)</f>
        <v>0</v>
      </c>
      <c r="H18" s="21">
        <f t="shared" si="1"/>
        <v>0</v>
      </c>
      <c r="I18" s="21">
        <f t="shared" si="2"/>
        <v>0</v>
      </c>
      <c r="J18" s="112"/>
      <c r="K18" s="21">
        <f t="shared" si="3"/>
        <v>0</v>
      </c>
      <c r="L18" s="112"/>
      <c r="M18" s="21">
        <f t="shared" si="4"/>
        <v>0</v>
      </c>
      <c r="N18" s="112"/>
      <c r="O18" s="21">
        <f t="shared" si="5"/>
        <v>0</v>
      </c>
      <c r="P18" s="21">
        <f>IF(OR(O18&lt;=0,),0,MIN(MAX(введение!$C$11,O18),введение!$C$14))</f>
        <v>0</v>
      </c>
      <c r="Q18" s="21">
        <f t="shared" si="6"/>
        <v>0</v>
      </c>
      <c r="R18" s="112"/>
      <c r="S18" s="21">
        <f t="shared" si="7"/>
        <v>0</v>
      </c>
      <c r="T18" s="21">
        <f t="shared" si="8"/>
        <v>0</v>
      </c>
      <c r="U18" s="112"/>
      <c r="V18" s="21">
        <f t="shared" si="9"/>
        <v>0</v>
      </c>
      <c r="W18" s="21">
        <f t="shared" si="10"/>
        <v>0</v>
      </c>
      <c r="X18" s="21"/>
    </row>
    <row r="19" spans="1:24" x14ac:dyDescent="0.25">
      <c r="A19" s="111">
        <v>6</v>
      </c>
      <c r="B19" s="111"/>
      <c r="C19" s="111"/>
      <c r="D19" s="111"/>
      <c r="E19" s="122">
        <f>IF(C19=3,0,IF(D19&gt;0,введение!C$11,0))</f>
        <v>0</v>
      </c>
      <c r="F19" s="112"/>
      <c r="G19" s="21">
        <f t="shared" si="11"/>
        <v>0</v>
      </c>
      <c r="H19" s="21">
        <f t="shared" si="1"/>
        <v>0</v>
      </c>
      <c r="I19" s="21">
        <f t="shared" si="2"/>
        <v>0</v>
      </c>
      <c r="J19" s="112"/>
      <c r="K19" s="21">
        <f t="shared" si="3"/>
        <v>0</v>
      </c>
      <c r="L19" s="112"/>
      <c r="M19" s="21">
        <f t="shared" si="4"/>
        <v>0</v>
      </c>
      <c r="N19" s="112"/>
      <c r="O19" s="21">
        <f t="shared" si="5"/>
        <v>0</v>
      </c>
      <c r="P19" s="21">
        <f>IF(OR(O19&lt;=0,),0,MIN(MAX(введение!$C$11,O19),введение!$C$14))</f>
        <v>0</v>
      </c>
      <c r="Q19" s="21">
        <f t="shared" si="6"/>
        <v>0</v>
      </c>
      <c r="R19" s="112"/>
      <c r="S19" s="21">
        <f t="shared" si="7"/>
        <v>0</v>
      </c>
      <c r="T19" s="21">
        <f t="shared" si="8"/>
        <v>0</v>
      </c>
      <c r="U19" s="112"/>
      <c r="V19" s="21">
        <f t="shared" si="9"/>
        <v>0</v>
      </c>
      <c r="W19" s="21">
        <f t="shared" si="10"/>
        <v>0</v>
      </c>
      <c r="X19" s="21"/>
    </row>
    <row r="20" spans="1:24" x14ac:dyDescent="0.25">
      <c r="A20" s="111">
        <v>7</v>
      </c>
      <c r="B20" s="111"/>
      <c r="C20" s="111"/>
      <c r="D20" s="111"/>
      <c r="E20" s="122">
        <f>IF(C20=3,0,IF(D20&gt;0,введение!C$11,0))</f>
        <v>0</v>
      </c>
      <c r="F20" s="112"/>
      <c r="G20" s="21">
        <f t="shared" si="11"/>
        <v>0</v>
      </c>
      <c r="H20" s="21">
        <f t="shared" si="1"/>
        <v>0</v>
      </c>
      <c r="I20" s="21">
        <f t="shared" si="2"/>
        <v>0</v>
      </c>
      <c r="J20" s="112"/>
      <c r="K20" s="21">
        <f t="shared" si="3"/>
        <v>0</v>
      </c>
      <c r="L20" s="112"/>
      <c r="M20" s="21">
        <f t="shared" si="4"/>
        <v>0</v>
      </c>
      <c r="N20" s="112"/>
      <c r="O20" s="21">
        <f t="shared" si="5"/>
        <v>0</v>
      </c>
      <c r="P20" s="21">
        <f>IF(OR(O20&lt;=0,),0,MIN(MAX(введение!$C$11,O20),введение!$C$14))</f>
        <v>0</v>
      </c>
      <c r="Q20" s="21">
        <f t="shared" si="6"/>
        <v>0</v>
      </c>
      <c r="R20" s="112"/>
      <c r="S20" s="21">
        <f t="shared" si="7"/>
        <v>0</v>
      </c>
      <c r="T20" s="21">
        <f t="shared" si="8"/>
        <v>0</v>
      </c>
      <c r="U20" s="112"/>
      <c r="V20" s="21">
        <f t="shared" si="9"/>
        <v>0</v>
      </c>
      <c r="W20" s="21">
        <f t="shared" si="10"/>
        <v>0</v>
      </c>
      <c r="X20" s="21"/>
    </row>
    <row r="21" spans="1:24" x14ac:dyDescent="0.25">
      <c r="A21" s="111">
        <v>8</v>
      </c>
      <c r="B21" s="111"/>
      <c r="C21" s="111"/>
      <c r="D21" s="111"/>
      <c r="E21" s="122">
        <f>IF(C21=3,0,IF(D21&gt;0,введение!C$11,0))</f>
        <v>0</v>
      </c>
      <c r="F21" s="112"/>
      <c r="G21" s="21">
        <f t="shared" si="11"/>
        <v>0</v>
      </c>
      <c r="H21" s="21">
        <f t="shared" si="1"/>
        <v>0</v>
      </c>
      <c r="I21" s="21">
        <f t="shared" si="2"/>
        <v>0</v>
      </c>
      <c r="J21" s="112"/>
      <c r="K21" s="21">
        <f t="shared" si="3"/>
        <v>0</v>
      </c>
      <c r="L21" s="112"/>
      <c r="M21" s="21">
        <f t="shared" si="4"/>
        <v>0</v>
      </c>
      <c r="N21" s="112"/>
      <c r="O21" s="21">
        <f t="shared" si="5"/>
        <v>0</v>
      </c>
      <c r="P21" s="21">
        <f>IF(OR(O21&lt;=0,),0,MIN(MAX(введение!$C$11,O21),введение!$C$14))</f>
        <v>0</v>
      </c>
      <c r="Q21" s="21">
        <f t="shared" si="6"/>
        <v>0</v>
      </c>
      <c r="R21" s="112"/>
      <c r="S21" s="21">
        <f t="shared" si="7"/>
        <v>0</v>
      </c>
      <c r="T21" s="21">
        <f t="shared" si="8"/>
        <v>0</v>
      </c>
      <c r="U21" s="112"/>
      <c r="V21" s="21">
        <f t="shared" si="9"/>
        <v>0</v>
      </c>
      <c r="W21" s="21">
        <f t="shared" si="10"/>
        <v>0</v>
      </c>
      <c r="X21" s="21"/>
    </row>
    <row r="22" spans="1:24" x14ac:dyDescent="0.25">
      <c r="A22" s="111">
        <v>9</v>
      </c>
      <c r="B22" s="111"/>
      <c r="C22" s="111"/>
      <c r="D22" s="111"/>
      <c r="E22" s="122">
        <f>IF(C22=3,0,IF(D22&gt;0,введение!C$11,0))</f>
        <v>0</v>
      </c>
      <c r="F22" s="112"/>
      <c r="G22" s="21">
        <f t="shared" si="11"/>
        <v>0</v>
      </c>
      <c r="H22" s="21">
        <f t="shared" si="1"/>
        <v>0</v>
      </c>
      <c r="I22" s="21">
        <f t="shared" si="2"/>
        <v>0</v>
      </c>
      <c r="J22" s="112"/>
      <c r="K22" s="21">
        <f t="shared" si="3"/>
        <v>0</v>
      </c>
      <c r="L22" s="112"/>
      <c r="M22" s="21">
        <f t="shared" si="4"/>
        <v>0</v>
      </c>
      <c r="N22" s="112"/>
      <c r="O22" s="21">
        <f t="shared" si="5"/>
        <v>0</v>
      </c>
      <c r="P22" s="21">
        <f>IF(OR(O22&lt;=0,),0,MIN(MAX(введение!$C$11,O22),введение!$C$14))</f>
        <v>0</v>
      </c>
      <c r="Q22" s="21">
        <f t="shared" si="6"/>
        <v>0</v>
      </c>
      <c r="R22" s="112"/>
      <c r="S22" s="21">
        <f t="shared" si="7"/>
        <v>0</v>
      </c>
      <c r="T22" s="21">
        <f t="shared" si="8"/>
        <v>0</v>
      </c>
      <c r="U22" s="112"/>
      <c r="V22" s="21">
        <f t="shared" si="9"/>
        <v>0</v>
      </c>
      <c r="W22" s="21">
        <f t="shared" si="10"/>
        <v>0</v>
      </c>
      <c r="X22" s="21"/>
    </row>
    <row r="23" spans="1:24" x14ac:dyDescent="0.25">
      <c r="A23" s="111">
        <v>10</v>
      </c>
      <c r="B23" s="111"/>
      <c r="C23" s="111"/>
      <c r="D23" s="111"/>
      <c r="E23" s="122">
        <f>IF(C23=3,0,IF(D23&gt;0,введение!C$11,0))</f>
        <v>0</v>
      </c>
      <c r="F23" s="112"/>
      <c r="G23" s="21">
        <f t="shared" si="11"/>
        <v>0</v>
      </c>
      <c r="H23" s="21">
        <f t="shared" si="1"/>
        <v>0</v>
      </c>
      <c r="I23" s="21">
        <f t="shared" si="2"/>
        <v>0</v>
      </c>
      <c r="J23" s="112"/>
      <c r="K23" s="21">
        <f t="shared" si="3"/>
        <v>0</v>
      </c>
      <c r="L23" s="112"/>
      <c r="M23" s="21">
        <f t="shared" si="4"/>
        <v>0</v>
      </c>
      <c r="N23" s="112"/>
      <c r="O23" s="21">
        <f t="shared" si="5"/>
        <v>0</v>
      </c>
      <c r="P23" s="21">
        <f>IF(OR(O23&lt;=0,),0,MIN(MAX(введение!$C$11,O23),введение!$C$14))</f>
        <v>0</v>
      </c>
      <c r="Q23" s="21">
        <f t="shared" si="6"/>
        <v>0</v>
      </c>
      <c r="R23" s="112"/>
      <c r="S23" s="21">
        <f t="shared" si="7"/>
        <v>0</v>
      </c>
      <c r="T23" s="21">
        <f t="shared" si="8"/>
        <v>0</v>
      </c>
      <c r="U23" s="112"/>
      <c r="V23" s="21">
        <f t="shared" si="9"/>
        <v>0</v>
      </c>
      <c r="W23" s="21">
        <f t="shared" si="10"/>
        <v>0</v>
      </c>
      <c r="X23" s="21"/>
    </row>
    <row r="24" spans="1:24" x14ac:dyDescent="0.25">
      <c r="A24" s="111">
        <v>11</v>
      </c>
      <c r="B24" s="111"/>
      <c r="C24" s="111"/>
      <c r="D24" s="111"/>
      <c r="E24" s="122">
        <f>IF(C24=3,0,IF(D24&gt;0,введение!C$11,0))</f>
        <v>0</v>
      </c>
      <c r="F24" s="112"/>
      <c r="G24" s="21">
        <f t="shared" si="11"/>
        <v>0</v>
      </c>
      <c r="H24" s="21">
        <f t="shared" si="1"/>
        <v>0</v>
      </c>
      <c r="I24" s="21">
        <f t="shared" si="2"/>
        <v>0</v>
      </c>
      <c r="J24" s="112"/>
      <c r="K24" s="21">
        <f t="shared" si="3"/>
        <v>0</v>
      </c>
      <c r="L24" s="112"/>
      <c r="M24" s="21">
        <f t="shared" si="4"/>
        <v>0</v>
      </c>
      <c r="N24" s="112"/>
      <c r="O24" s="21">
        <f t="shared" si="5"/>
        <v>0</v>
      </c>
      <c r="P24" s="21">
        <f>IF(OR(O24&lt;=0,),0,MIN(MAX(введение!$C$11,O24),введение!$C$14))</f>
        <v>0</v>
      </c>
      <c r="Q24" s="21">
        <f t="shared" si="6"/>
        <v>0</v>
      </c>
      <c r="R24" s="112"/>
      <c r="S24" s="21">
        <f t="shared" si="7"/>
        <v>0</v>
      </c>
      <c r="T24" s="21">
        <f t="shared" si="8"/>
        <v>0</v>
      </c>
      <c r="U24" s="112"/>
      <c r="V24" s="21">
        <f t="shared" si="9"/>
        <v>0</v>
      </c>
      <c r="W24" s="21">
        <f t="shared" si="10"/>
        <v>0</v>
      </c>
      <c r="X24" s="21"/>
    </row>
    <row r="25" spans="1:24" x14ac:dyDescent="0.25">
      <c r="A25" s="111">
        <v>12</v>
      </c>
      <c r="B25" s="111"/>
      <c r="C25" s="111"/>
      <c r="D25" s="111"/>
      <c r="E25" s="122">
        <f>IF(C25=3,0,IF(D25&gt;0,введение!C$11,0))</f>
        <v>0</v>
      </c>
      <c r="F25" s="112"/>
      <c r="G25" s="21">
        <f t="shared" si="11"/>
        <v>0</v>
      </c>
      <c r="H25" s="21">
        <f t="shared" si="1"/>
        <v>0</v>
      </c>
      <c r="I25" s="21">
        <f t="shared" si="2"/>
        <v>0</v>
      </c>
      <c r="J25" s="112"/>
      <c r="K25" s="21">
        <f t="shared" si="3"/>
        <v>0</v>
      </c>
      <c r="L25" s="112"/>
      <c r="M25" s="21">
        <f t="shared" si="4"/>
        <v>0</v>
      </c>
      <c r="N25" s="112"/>
      <c r="O25" s="21">
        <f t="shared" si="5"/>
        <v>0</v>
      </c>
      <c r="P25" s="21">
        <f>IF(OR(O25&lt;=0,),0,MIN(MAX(введение!$C$11,O25),введение!$C$14))</f>
        <v>0</v>
      </c>
      <c r="Q25" s="21">
        <f t="shared" si="6"/>
        <v>0</v>
      </c>
      <c r="R25" s="112"/>
      <c r="S25" s="21">
        <f t="shared" si="7"/>
        <v>0</v>
      </c>
      <c r="T25" s="21">
        <f t="shared" si="8"/>
        <v>0</v>
      </c>
      <c r="U25" s="112"/>
      <c r="V25" s="21">
        <f t="shared" si="9"/>
        <v>0</v>
      </c>
      <c r="W25" s="21">
        <f t="shared" si="10"/>
        <v>0</v>
      </c>
      <c r="X25" s="21"/>
    </row>
    <row r="26" spans="1:24" x14ac:dyDescent="0.25">
      <c r="A26" s="252" t="s">
        <v>81</v>
      </c>
      <c r="B26" s="253"/>
      <c r="C26" s="105"/>
      <c r="D26" s="22">
        <f>SUM(D14:D25)</f>
        <v>0</v>
      </c>
      <c r="E26" s="22">
        <f t="shared" ref="E26:S26" si="12">SUM(E14:E25)</f>
        <v>0</v>
      </c>
      <c r="F26" s="22">
        <f t="shared" si="12"/>
        <v>0</v>
      </c>
      <c r="G26" s="22">
        <f t="shared" si="12"/>
        <v>0</v>
      </c>
      <c r="H26" s="22">
        <f t="shared" si="12"/>
        <v>0</v>
      </c>
      <c r="I26" s="22">
        <f t="shared" si="12"/>
        <v>0</v>
      </c>
      <c r="J26" s="22">
        <f t="shared" si="12"/>
        <v>0</v>
      </c>
      <c r="K26" s="22">
        <f t="shared" si="12"/>
        <v>0</v>
      </c>
      <c r="L26" s="22">
        <f>SUM(L14:L25)</f>
        <v>0</v>
      </c>
      <c r="M26" s="22">
        <f>SUM(M14:M25)</f>
        <v>0</v>
      </c>
      <c r="N26" s="22">
        <f t="shared" si="12"/>
        <v>0</v>
      </c>
      <c r="O26" s="22">
        <f t="shared" si="12"/>
        <v>0</v>
      </c>
      <c r="P26" s="22">
        <f t="shared" si="12"/>
        <v>0</v>
      </c>
      <c r="Q26" s="22">
        <f>SUM(Q14:Q25)</f>
        <v>0</v>
      </c>
      <c r="R26" s="22">
        <f t="shared" si="12"/>
        <v>0</v>
      </c>
      <c r="S26" s="22">
        <f t="shared" si="12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54"/>
      <c r="B27" s="54"/>
      <c r="C27" s="54"/>
      <c r="D27" s="54"/>
      <c r="E27" s="54"/>
    </row>
    <row r="28" spans="1:24" x14ac:dyDescent="0.25">
      <c r="A28" s="47"/>
      <c r="B28" s="47"/>
      <c r="C28" s="47"/>
      <c r="D28" s="48"/>
      <c r="E28" s="48"/>
    </row>
    <row r="29" spans="1:24" x14ac:dyDescent="0.25">
      <c r="A29" s="49" t="s">
        <v>70</v>
      </c>
      <c r="B29" s="40"/>
      <c r="C29" s="40"/>
      <c r="D29"/>
      <c r="E29"/>
    </row>
    <row r="30" spans="1:24" x14ac:dyDescent="0.25">
      <c r="A30" s="40"/>
      <c r="B30" s="40"/>
      <c r="C30" s="40"/>
      <c r="D30"/>
      <c r="E30"/>
    </row>
    <row r="31" spans="1:24" x14ac:dyDescent="0.25">
      <c r="A31" s="47"/>
      <c r="B31" s="47"/>
      <c r="C31" s="47"/>
      <c r="D31" s="48"/>
      <c r="E31" s="48"/>
    </row>
    <row r="32" spans="1:24" x14ac:dyDescent="0.25">
      <c r="A32" s="49" t="s">
        <v>71</v>
      </c>
      <c r="B32" s="40"/>
      <c r="C32" s="40"/>
      <c r="D32"/>
      <c r="E32"/>
    </row>
    <row r="33" spans="1:5" x14ac:dyDescent="0.25">
      <c r="A33" s="40"/>
      <c r="B33" s="40"/>
      <c r="C33" s="40"/>
      <c r="D33"/>
      <c r="E33"/>
    </row>
    <row r="34" spans="1:5" x14ac:dyDescent="0.25">
      <c r="A34" s="47"/>
      <c r="B34" s="47"/>
      <c r="C34" s="47"/>
      <c r="D34" s="48"/>
      <c r="E34" s="48"/>
    </row>
    <row r="35" spans="1:5" x14ac:dyDescent="0.25">
      <c r="A35" s="49" t="s">
        <v>82</v>
      </c>
      <c r="B35" s="40"/>
      <c r="C35" s="40"/>
      <c r="D35"/>
      <c r="E35"/>
    </row>
    <row r="36" spans="1:5" x14ac:dyDescent="0.25">
      <c r="A36" s="40"/>
      <c r="B36" s="40"/>
      <c r="C36" s="40"/>
      <c r="D36"/>
      <c r="E36"/>
    </row>
    <row r="37" spans="1:5" x14ac:dyDescent="0.25">
      <c r="A37" s="47"/>
      <c r="B37" s="47"/>
      <c r="C37" s="47"/>
      <c r="D37" s="48"/>
      <c r="E37"/>
    </row>
    <row r="38" spans="1:5" x14ac:dyDescent="0.25">
      <c r="A38" s="49" t="s">
        <v>72</v>
      </c>
      <c r="B38" s="40"/>
      <c r="C38" s="40"/>
      <c r="D38"/>
      <c r="E38"/>
    </row>
    <row r="39" spans="1:5" x14ac:dyDescent="0.25">
      <c r="A39" s="54"/>
      <c r="B39" s="54"/>
      <c r="C39" s="54"/>
      <c r="D39" s="54"/>
      <c r="E39" s="54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topLeftCell="A13" workbookViewId="0">
      <selection activeCell="E14" sqref="E14:E25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5" width="23.7109375" style="17" customWidth="1"/>
    <col min="6" max="7" width="8.7109375" style="17"/>
    <col min="8" max="8" width="11" style="17" customWidth="1"/>
    <col min="9" max="9" width="9.5703125" style="17" customWidth="1"/>
    <col min="10" max="10" width="10" style="17" customWidth="1"/>
    <col min="11" max="11" width="12.5703125" style="17" customWidth="1"/>
    <col min="12" max="12" width="8.7109375" style="17"/>
    <col min="13" max="13" width="10.42578125" style="17" customWidth="1"/>
    <col min="14" max="14" width="13.7109375" style="17" customWidth="1"/>
    <col min="15" max="15" width="15.42578125" style="17" customWidth="1"/>
    <col min="16" max="16" width="16" style="17" customWidth="1"/>
    <col min="17" max="17" width="19.7109375" style="17" customWidth="1"/>
    <col min="18" max="18" width="13" style="17" customWidth="1"/>
    <col min="19" max="16384" width="8.7109375" style="17"/>
  </cols>
  <sheetData>
    <row r="2" spans="1:24" x14ac:dyDescent="0.25">
      <c r="J2" s="19"/>
      <c r="R2" s="18" t="s">
        <v>15</v>
      </c>
    </row>
    <row r="3" spans="1:24" x14ac:dyDescent="0.25">
      <c r="A3" s="20"/>
      <c r="B3" s="20"/>
      <c r="C3" s="20"/>
      <c r="D3" s="20"/>
      <c r="E3" s="20"/>
    </row>
    <row r="4" spans="1:24" x14ac:dyDescent="0.25">
      <c r="A4" s="20"/>
      <c r="B4" s="20"/>
      <c r="C4" s="20"/>
      <c r="D4" s="20"/>
      <c r="E4" s="20"/>
    </row>
    <row r="5" spans="1:24" x14ac:dyDescent="0.25">
      <c r="A5" s="62" t="s">
        <v>75</v>
      </c>
      <c r="B5" s="48"/>
      <c r="C5" s="48"/>
      <c r="D5" s="62"/>
      <c r="E5" s="62"/>
    </row>
    <row r="6" spans="1:24" x14ac:dyDescent="0.25">
      <c r="A6" s="39"/>
      <c r="B6" s="39"/>
      <c r="C6" s="39"/>
      <c r="D6" s="39"/>
      <c r="E6" s="39"/>
    </row>
    <row r="7" spans="1:24" x14ac:dyDescent="0.25">
      <c r="A7" s="39">
        <v>1</v>
      </c>
      <c r="B7" s="62" t="s">
        <v>76</v>
      </c>
      <c r="C7" s="62"/>
      <c r="D7" s="62"/>
      <c r="E7" s="62"/>
    </row>
    <row r="8" spans="1:24" x14ac:dyDescent="0.25">
      <c r="A8" s="39">
        <v>2</v>
      </c>
      <c r="B8" s="63" t="s">
        <v>16</v>
      </c>
      <c r="C8" s="63"/>
      <c r="D8" s="63"/>
      <c r="E8" s="86">
        <f>'№ 910 Декларация '!D8</f>
        <v>0</v>
      </c>
    </row>
    <row r="9" spans="1:24" x14ac:dyDescent="0.25">
      <c r="A9" s="39">
        <v>3</v>
      </c>
      <c r="B9" s="62" t="s">
        <v>102</v>
      </c>
      <c r="C9" s="62"/>
      <c r="D9" s="62"/>
      <c r="E9" s="62" t="str">
        <f>IF('№ 910 Декларация '!K12=1,"февраль","август")</f>
        <v>август</v>
      </c>
      <c r="F9" s="17">
        <f>'№ 910 Декларация '!N12</f>
        <v>2017</v>
      </c>
    </row>
    <row r="10" spans="1:24" x14ac:dyDescent="0.25">
      <c r="A10" s="54"/>
      <c r="B10" s="54"/>
      <c r="C10" s="54"/>
      <c r="D10" s="54"/>
      <c r="E10" s="54"/>
    </row>
    <row r="11" spans="1:24" ht="43.5" customHeight="1" x14ac:dyDescent="0.25">
      <c r="A11" s="251" t="s">
        <v>125</v>
      </c>
      <c r="B11" s="251"/>
      <c r="C11" s="251"/>
      <c r="D11" s="251"/>
      <c r="E11" s="251"/>
      <c r="F11" s="251"/>
    </row>
    <row r="12" spans="1:24" x14ac:dyDescent="0.25">
      <c r="A12" s="54"/>
      <c r="B12" s="54"/>
      <c r="C12" s="54"/>
      <c r="D12" s="54"/>
      <c r="E12" s="54"/>
    </row>
    <row r="13" spans="1:24" ht="153" x14ac:dyDescent="0.25">
      <c r="A13" s="64" t="s">
        <v>77</v>
      </c>
      <c r="B13" s="64" t="s">
        <v>78</v>
      </c>
      <c r="C13" s="42" t="s">
        <v>165</v>
      </c>
      <c r="D13" s="64" t="s">
        <v>79</v>
      </c>
      <c r="E13" s="64" t="s">
        <v>80</v>
      </c>
      <c r="F13" s="64" t="s">
        <v>85</v>
      </c>
      <c r="G13" s="64" t="s">
        <v>86</v>
      </c>
      <c r="H13" s="42" t="s">
        <v>166</v>
      </c>
      <c r="I13" s="42" t="s">
        <v>167</v>
      </c>
      <c r="J13" s="64" t="s">
        <v>87</v>
      </c>
      <c r="K13" s="64" t="s">
        <v>88</v>
      </c>
      <c r="L13" s="64" t="s">
        <v>114</v>
      </c>
      <c r="M13" s="64" t="s">
        <v>89</v>
      </c>
      <c r="N13" s="64" t="s">
        <v>90</v>
      </c>
      <c r="O13" s="64" t="s">
        <v>91</v>
      </c>
      <c r="P13" s="64" t="s">
        <v>92</v>
      </c>
      <c r="Q13" s="64" t="s">
        <v>93</v>
      </c>
      <c r="R13" s="64" t="s">
        <v>103</v>
      </c>
      <c r="S13" s="64" t="s">
        <v>104</v>
      </c>
      <c r="T13" s="64" t="s">
        <v>105</v>
      </c>
      <c r="U13" s="42" t="s">
        <v>151</v>
      </c>
      <c r="V13" s="42" t="s">
        <v>152</v>
      </c>
      <c r="W13" s="42" t="s">
        <v>155</v>
      </c>
      <c r="X13" s="42" t="s">
        <v>160</v>
      </c>
    </row>
    <row r="14" spans="1:24" x14ac:dyDescent="0.25">
      <c r="A14" s="111">
        <v>1</v>
      </c>
      <c r="B14" s="111"/>
      <c r="C14" s="111"/>
      <c r="D14" s="111"/>
      <c r="E14" s="122">
        <f>IF(C14=3,0,IF(D14&gt;0,введение!C$11,0))</f>
        <v>0</v>
      </c>
      <c r="F14" s="112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112"/>
      <c r="K14" s="21">
        <f>IF(C14=3,0,IF(L14=1,0,D14-J14))</f>
        <v>0</v>
      </c>
      <c r="L14" s="112"/>
      <c r="M14" s="21">
        <f>K14*10%</f>
        <v>0</v>
      </c>
      <c r="N14" s="112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 t="shared" ref="Q14:Q25" si="1">ROUND(P14*5%,0)</f>
        <v>0</v>
      </c>
      <c r="R14" s="112"/>
      <c r="S14" s="21">
        <f>ROUND(R14*0.05,0)</f>
        <v>0</v>
      </c>
      <c r="T14" s="21">
        <f>IF(D14=0,0,1)</f>
        <v>0</v>
      </c>
      <c r="U14" s="112"/>
      <c r="V14" s="21">
        <f>IF(C14=3,0,IF(L14=1,0,D14-U14))</f>
        <v>0</v>
      </c>
      <c r="W14" s="21">
        <f>V14*1%</f>
        <v>0</v>
      </c>
      <c r="X14" s="21"/>
    </row>
    <row r="15" spans="1:24" x14ac:dyDescent="0.25">
      <c r="A15" s="111">
        <v>2</v>
      </c>
      <c r="B15" s="111"/>
      <c r="C15" s="111"/>
      <c r="D15" s="111"/>
      <c r="E15" s="122">
        <f>IF(C15=3,0,IF(D15&gt;0,введение!C$11,0))</f>
        <v>0</v>
      </c>
      <c r="F15" s="112"/>
      <c r="G15" s="21">
        <f t="shared" si="0"/>
        <v>0</v>
      </c>
      <c r="H15" s="21">
        <f t="shared" ref="H15:H25" si="2">ROUND((IF(C15=1,G15*10%,0)),0)</f>
        <v>0</v>
      </c>
      <c r="I15" s="21">
        <f t="shared" ref="I15:I25" si="3">ROUND((IF(C15=1,0,G15*10%)),0)</f>
        <v>0</v>
      </c>
      <c r="J15" s="112"/>
      <c r="K15" s="21">
        <f t="shared" ref="K15:K25" si="4">IF(C15=3,0,IF(L15=1,0,D15-J15))</f>
        <v>0</v>
      </c>
      <c r="L15" s="112"/>
      <c r="M15" s="21">
        <f t="shared" ref="M15:M25" si="5">K15*10%</f>
        <v>0</v>
      </c>
      <c r="N15" s="112"/>
      <c r="O15" s="21">
        <f t="shared" ref="O15:O25" si="6">IF(C15=3,0,IF(L15=1,0,D15-M15-N15))</f>
        <v>0</v>
      </c>
      <c r="P15" s="21">
        <f>IF(OR(O15&lt;=0,),0,MIN(MAX(введение!$C$11,O15),введение!$C$14))</f>
        <v>0</v>
      </c>
      <c r="Q15" s="21">
        <f t="shared" si="1"/>
        <v>0</v>
      </c>
      <c r="R15" s="112"/>
      <c r="S15" s="21">
        <f t="shared" ref="S15:S25" si="7">ROUND(R15*0.05,0)</f>
        <v>0</v>
      </c>
      <c r="T15" s="21">
        <f t="shared" ref="T15:T25" si="8">IF(D15=0,0,1)</f>
        <v>0</v>
      </c>
      <c r="U15" s="112"/>
      <c r="V15" s="21">
        <f t="shared" ref="V15:V25" si="9">IF(C15=3,0,IF(L15=1,0,D15-U15))</f>
        <v>0</v>
      </c>
      <c r="W15" s="21">
        <f t="shared" ref="W15:W25" si="10">V15*1%</f>
        <v>0</v>
      </c>
      <c r="X15" s="21"/>
    </row>
    <row r="16" spans="1:24" x14ac:dyDescent="0.25">
      <c r="A16" s="111">
        <v>3</v>
      </c>
      <c r="B16" s="111"/>
      <c r="C16" s="111"/>
      <c r="D16" s="111"/>
      <c r="E16" s="122">
        <f>IF(C16=3,0,IF(D16&gt;0,введение!C$11,0))</f>
        <v>0</v>
      </c>
      <c r="F16" s="112"/>
      <c r="G16" s="21">
        <f t="shared" si="0"/>
        <v>0</v>
      </c>
      <c r="H16" s="21">
        <f t="shared" si="2"/>
        <v>0</v>
      </c>
      <c r="I16" s="21">
        <f t="shared" si="3"/>
        <v>0</v>
      </c>
      <c r="J16" s="112"/>
      <c r="K16" s="21">
        <f t="shared" si="4"/>
        <v>0</v>
      </c>
      <c r="L16" s="112"/>
      <c r="M16" s="21">
        <f t="shared" si="5"/>
        <v>0</v>
      </c>
      <c r="N16" s="112"/>
      <c r="O16" s="21">
        <f t="shared" si="6"/>
        <v>0</v>
      </c>
      <c r="P16" s="21">
        <f>IF(OR(O16&lt;=0,),0,MIN(MAX(введение!$C$11,O16),введение!$C$14))</f>
        <v>0</v>
      </c>
      <c r="Q16" s="21">
        <f t="shared" si="1"/>
        <v>0</v>
      </c>
      <c r="R16" s="112"/>
      <c r="S16" s="21">
        <f t="shared" si="7"/>
        <v>0</v>
      </c>
      <c r="T16" s="21">
        <f t="shared" si="8"/>
        <v>0</v>
      </c>
      <c r="U16" s="112"/>
      <c r="V16" s="21">
        <f t="shared" si="9"/>
        <v>0</v>
      </c>
      <c r="W16" s="21">
        <f t="shared" si="10"/>
        <v>0</v>
      </c>
      <c r="X16" s="21"/>
    </row>
    <row r="17" spans="1:24" x14ac:dyDescent="0.25">
      <c r="A17" s="111">
        <v>4</v>
      </c>
      <c r="B17" s="111"/>
      <c r="C17" s="111"/>
      <c r="D17" s="111"/>
      <c r="E17" s="122">
        <f>IF(C17=3,0,IF(D17&gt;0,введение!C$11,0))</f>
        <v>0</v>
      </c>
      <c r="F17" s="112"/>
      <c r="G17" s="21">
        <f>IF(C17=3,D17-F17,D17-F17-E17-M17)</f>
        <v>0</v>
      </c>
      <c r="H17" s="21">
        <f t="shared" si="2"/>
        <v>0</v>
      </c>
      <c r="I17" s="21">
        <f t="shared" si="3"/>
        <v>0</v>
      </c>
      <c r="J17" s="112"/>
      <c r="K17" s="21">
        <f t="shared" si="4"/>
        <v>0</v>
      </c>
      <c r="L17" s="112"/>
      <c r="M17" s="21">
        <f t="shared" si="5"/>
        <v>0</v>
      </c>
      <c r="N17" s="112"/>
      <c r="O17" s="21">
        <f t="shared" si="6"/>
        <v>0</v>
      </c>
      <c r="P17" s="21">
        <f>IF(OR(O17&lt;=0,),0,MIN(MAX(введение!$C$11,O17),введение!$C$14))</f>
        <v>0</v>
      </c>
      <c r="Q17" s="21">
        <f t="shared" si="1"/>
        <v>0</v>
      </c>
      <c r="R17" s="112"/>
      <c r="S17" s="21">
        <f t="shared" si="7"/>
        <v>0</v>
      </c>
      <c r="T17" s="21">
        <f t="shared" si="8"/>
        <v>0</v>
      </c>
      <c r="U17" s="112"/>
      <c r="V17" s="21">
        <f t="shared" si="9"/>
        <v>0</v>
      </c>
      <c r="W17" s="21">
        <f t="shared" si="10"/>
        <v>0</v>
      </c>
      <c r="X17" s="21"/>
    </row>
    <row r="18" spans="1:24" x14ac:dyDescent="0.25">
      <c r="A18" s="111">
        <v>5</v>
      </c>
      <c r="B18" s="111"/>
      <c r="C18" s="111"/>
      <c r="D18" s="111"/>
      <c r="E18" s="122">
        <f>IF(C18=3,0,IF(D18&gt;0,введение!C$11,0))</f>
        <v>0</v>
      </c>
      <c r="F18" s="112"/>
      <c r="G18" s="21">
        <f t="shared" ref="G18:G25" si="11">IF(C18=3,D18-F18,D18-F18-E18-M18)</f>
        <v>0</v>
      </c>
      <c r="H18" s="21">
        <f t="shared" si="2"/>
        <v>0</v>
      </c>
      <c r="I18" s="21">
        <f t="shared" si="3"/>
        <v>0</v>
      </c>
      <c r="J18" s="112"/>
      <c r="K18" s="21">
        <f t="shared" si="4"/>
        <v>0</v>
      </c>
      <c r="L18" s="112"/>
      <c r="M18" s="21">
        <f t="shared" si="5"/>
        <v>0</v>
      </c>
      <c r="N18" s="112"/>
      <c r="O18" s="21">
        <f t="shared" si="6"/>
        <v>0</v>
      </c>
      <c r="P18" s="21">
        <f>IF(OR(O18&lt;=0,),0,MIN(MAX(введение!$C$11,O18),введение!$C$14))</f>
        <v>0</v>
      </c>
      <c r="Q18" s="21">
        <f t="shared" si="1"/>
        <v>0</v>
      </c>
      <c r="R18" s="112"/>
      <c r="S18" s="21">
        <f t="shared" si="7"/>
        <v>0</v>
      </c>
      <c r="T18" s="21">
        <f t="shared" si="8"/>
        <v>0</v>
      </c>
      <c r="U18" s="112"/>
      <c r="V18" s="21">
        <f t="shared" si="9"/>
        <v>0</v>
      </c>
      <c r="W18" s="21">
        <f t="shared" si="10"/>
        <v>0</v>
      </c>
      <c r="X18" s="21"/>
    </row>
    <row r="19" spans="1:24" x14ac:dyDescent="0.25">
      <c r="A19" s="111">
        <v>6</v>
      </c>
      <c r="B19" s="111"/>
      <c r="C19" s="111"/>
      <c r="D19" s="111"/>
      <c r="E19" s="122">
        <f>IF(C19=3,0,IF(D19&gt;0,введение!C$11,0))</f>
        <v>0</v>
      </c>
      <c r="F19" s="112"/>
      <c r="G19" s="21">
        <f t="shared" si="11"/>
        <v>0</v>
      </c>
      <c r="H19" s="21">
        <f t="shared" si="2"/>
        <v>0</v>
      </c>
      <c r="I19" s="21">
        <f t="shared" si="3"/>
        <v>0</v>
      </c>
      <c r="J19" s="112"/>
      <c r="K19" s="21">
        <f t="shared" si="4"/>
        <v>0</v>
      </c>
      <c r="L19" s="112"/>
      <c r="M19" s="21">
        <f t="shared" si="5"/>
        <v>0</v>
      </c>
      <c r="N19" s="112"/>
      <c r="O19" s="21">
        <f t="shared" si="6"/>
        <v>0</v>
      </c>
      <c r="P19" s="21">
        <f>IF(OR(O19&lt;=0,),0,MIN(MAX(введение!$C$11,O19),введение!$C$14))</f>
        <v>0</v>
      </c>
      <c r="Q19" s="21">
        <f t="shared" si="1"/>
        <v>0</v>
      </c>
      <c r="R19" s="112"/>
      <c r="S19" s="21">
        <f t="shared" si="7"/>
        <v>0</v>
      </c>
      <c r="T19" s="21">
        <f t="shared" si="8"/>
        <v>0</v>
      </c>
      <c r="U19" s="112"/>
      <c r="V19" s="21">
        <f t="shared" si="9"/>
        <v>0</v>
      </c>
      <c r="W19" s="21">
        <f t="shared" si="10"/>
        <v>0</v>
      </c>
      <c r="X19" s="21"/>
    </row>
    <row r="20" spans="1:24" x14ac:dyDescent="0.25">
      <c r="A20" s="111">
        <v>7</v>
      </c>
      <c r="B20" s="111"/>
      <c r="C20" s="111"/>
      <c r="D20" s="111"/>
      <c r="E20" s="122">
        <f>IF(C20=3,0,IF(D20&gt;0,введение!C$11,0))</f>
        <v>0</v>
      </c>
      <c r="F20" s="112"/>
      <c r="G20" s="21">
        <f t="shared" si="11"/>
        <v>0</v>
      </c>
      <c r="H20" s="21">
        <f t="shared" si="2"/>
        <v>0</v>
      </c>
      <c r="I20" s="21">
        <f t="shared" si="3"/>
        <v>0</v>
      </c>
      <c r="J20" s="112"/>
      <c r="K20" s="21">
        <f t="shared" si="4"/>
        <v>0</v>
      </c>
      <c r="L20" s="112"/>
      <c r="M20" s="21">
        <f t="shared" si="5"/>
        <v>0</v>
      </c>
      <c r="N20" s="112"/>
      <c r="O20" s="21">
        <f t="shared" si="6"/>
        <v>0</v>
      </c>
      <c r="P20" s="21">
        <f>IF(OR(O20&lt;=0,),0,MIN(MAX(введение!$C$11,O20),введение!$C$14))</f>
        <v>0</v>
      </c>
      <c r="Q20" s="21">
        <f t="shared" si="1"/>
        <v>0</v>
      </c>
      <c r="R20" s="112"/>
      <c r="S20" s="21">
        <f t="shared" si="7"/>
        <v>0</v>
      </c>
      <c r="T20" s="21">
        <f t="shared" si="8"/>
        <v>0</v>
      </c>
      <c r="U20" s="112"/>
      <c r="V20" s="21">
        <f t="shared" si="9"/>
        <v>0</v>
      </c>
      <c r="W20" s="21">
        <f t="shared" si="10"/>
        <v>0</v>
      </c>
      <c r="X20" s="21"/>
    </row>
    <row r="21" spans="1:24" x14ac:dyDescent="0.25">
      <c r="A21" s="111">
        <v>8</v>
      </c>
      <c r="B21" s="111"/>
      <c r="C21" s="111"/>
      <c r="D21" s="111"/>
      <c r="E21" s="122">
        <f>IF(C21=3,0,IF(D21&gt;0,введение!C$11,0))</f>
        <v>0</v>
      </c>
      <c r="F21" s="112"/>
      <c r="G21" s="21">
        <f t="shared" si="11"/>
        <v>0</v>
      </c>
      <c r="H21" s="21">
        <f t="shared" si="2"/>
        <v>0</v>
      </c>
      <c r="I21" s="21">
        <f t="shared" si="3"/>
        <v>0</v>
      </c>
      <c r="J21" s="112"/>
      <c r="K21" s="21">
        <f t="shared" si="4"/>
        <v>0</v>
      </c>
      <c r="L21" s="112"/>
      <c r="M21" s="21">
        <f t="shared" si="5"/>
        <v>0</v>
      </c>
      <c r="N21" s="112"/>
      <c r="O21" s="21">
        <f t="shared" si="6"/>
        <v>0</v>
      </c>
      <c r="P21" s="21">
        <f>IF(OR(O21&lt;=0,),0,MIN(MAX(введение!$C$11,O21),введение!$C$14))</f>
        <v>0</v>
      </c>
      <c r="Q21" s="21">
        <f t="shared" si="1"/>
        <v>0</v>
      </c>
      <c r="R21" s="112"/>
      <c r="S21" s="21">
        <f t="shared" si="7"/>
        <v>0</v>
      </c>
      <c r="T21" s="21">
        <f t="shared" si="8"/>
        <v>0</v>
      </c>
      <c r="U21" s="112"/>
      <c r="V21" s="21">
        <f t="shared" si="9"/>
        <v>0</v>
      </c>
      <c r="W21" s="21">
        <f t="shared" si="10"/>
        <v>0</v>
      </c>
      <c r="X21" s="21"/>
    </row>
    <row r="22" spans="1:24" x14ac:dyDescent="0.25">
      <c r="A22" s="111">
        <v>9</v>
      </c>
      <c r="B22" s="111"/>
      <c r="C22" s="111"/>
      <c r="D22" s="111"/>
      <c r="E22" s="122">
        <f>IF(C22=3,0,IF(D22&gt;0,введение!C$11,0))</f>
        <v>0</v>
      </c>
      <c r="F22" s="112"/>
      <c r="G22" s="21">
        <f t="shared" si="11"/>
        <v>0</v>
      </c>
      <c r="H22" s="21">
        <f t="shared" si="2"/>
        <v>0</v>
      </c>
      <c r="I22" s="21">
        <f t="shared" si="3"/>
        <v>0</v>
      </c>
      <c r="J22" s="112"/>
      <c r="K22" s="21">
        <f t="shared" si="4"/>
        <v>0</v>
      </c>
      <c r="L22" s="112"/>
      <c r="M22" s="21">
        <f t="shared" si="5"/>
        <v>0</v>
      </c>
      <c r="N22" s="112"/>
      <c r="O22" s="21">
        <f t="shared" si="6"/>
        <v>0</v>
      </c>
      <c r="P22" s="21">
        <f>IF(OR(O22&lt;=0,),0,MIN(MAX(введение!$C$11,O22),введение!$C$14))</f>
        <v>0</v>
      </c>
      <c r="Q22" s="21">
        <f t="shared" si="1"/>
        <v>0</v>
      </c>
      <c r="R22" s="112"/>
      <c r="S22" s="21">
        <f t="shared" si="7"/>
        <v>0</v>
      </c>
      <c r="T22" s="21">
        <f t="shared" si="8"/>
        <v>0</v>
      </c>
      <c r="U22" s="112"/>
      <c r="V22" s="21">
        <f t="shared" si="9"/>
        <v>0</v>
      </c>
      <c r="W22" s="21">
        <f t="shared" si="10"/>
        <v>0</v>
      </c>
      <c r="X22" s="21"/>
    </row>
    <row r="23" spans="1:24" x14ac:dyDescent="0.25">
      <c r="A23" s="111">
        <v>10</v>
      </c>
      <c r="B23" s="111"/>
      <c r="C23" s="111"/>
      <c r="D23" s="111"/>
      <c r="E23" s="122">
        <f>IF(C23=3,0,IF(D23&gt;0,введение!C$11,0))</f>
        <v>0</v>
      </c>
      <c r="F23" s="112"/>
      <c r="G23" s="21">
        <f t="shared" si="11"/>
        <v>0</v>
      </c>
      <c r="H23" s="21">
        <f t="shared" si="2"/>
        <v>0</v>
      </c>
      <c r="I23" s="21">
        <f t="shared" si="3"/>
        <v>0</v>
      </c>
      <c r="J23" s="112"/>
      <c r="K23" s="21">
        <f t="shared" si="4"/>
        <v>0</v>
      </c>
      <c r="L23" s="112"/>
      <c r="M23" s="21">
        <f t="shared" si="5"/>
        <v>0</v>
      </c>
      <c r="N23" s="112"/>
      <c r="O23" s="21">
        <f t="shared" si="6"/>
        <v>0</v>
      </c>
      <c r="P23" s="21">
        <f>IF(OR(O23&lt;=0,),0,MIN(MAX(введение!$C$11,O23),введение!$C$14))</f>
        <v>0</v>
      </c>
      <c r="Q23" s="21">
        <f t="shared" si="1"/>
        <v>0</v>
      </c>
      <c r="R23" s="112"/>
      <c r="S23" s="21">
        <f t="shared" si="7"/>
        <v>0</v>
      </c>
      <c r="T23" s="21">
        <f t="shared" si="8"/>
        <v>0</v>
      </c>
      <c r="U23" s="112"/>
      <c r="V23" s="21">
        <f t="shared" si="9"/>
        <v>0</v>
      </c>
      <c r="W23" s="21">
        <f t="shared" si="10"/>
        <v>0</v>
      </c>
      <c r="X23" s="21"/>
    </row>
    <row r="24" spans="1:24" x14ac:dyDescent="0.25">
      <c r="A24" s="111">
        <v>11</v>
      </c>
      <c r="B24" s="111"/>
      <c r="C24" s="111"/>
      <c r="D24" s="111"/>
      <c r="E24" s="122">
        <f>IF(C24=3,0,IF(D24&gt;0,введение!C$11,0))</f>
        <v>0</v>
      </c>
      <c r="F24" s="112"/>
      <c r="G24" s="21">
        <f t="shared" si="11"/>
        <v>0</v>
      </c>
      <c r="H24" s="21">
        <f t="shared" si="2"/>
        <v>0</v>
      </c>
      <c r="I24" s="21">
        <f t="shared" si="3"/>
        <v>0</v>
      </c>
      <c r="J24" s="112"/>
      <c r="K24" s="21">
        <f t="shared" si="4"/>
        <v>0</v>
      </c>
      <c r="L24" s="112"/>
      <c r="M24" s="21">
        <f t="shared" si="5"/>
        <v>0</v>
      </c>
      <c r="N24" s="112"/>
      <c r="O24" s="21">
        <f t="shared" si="6"/>
        <v>0</v>
      </c>
      <c r="P24" s="21">
        <f>IF(OR(O24&lt;=0,),0,MIN(MAX(введение!$C$11,O24),введение!$C$14))</f>
        <v>0</v>
      </c>
      <c r="Q24" s="21">
        <f t="shared" si="1"/>
        <v>0</v>
      </c>
      <c r="R24" s="112"/>
      <c r="S24" s="21">
        <f t="shared" si="7"/>
        <v>0</v>
      </c>
      <c r="T24" s="21">
        <f t="shared" si="8"/>
        <v>0</v>
      </c>
      <c r="U24" s="112"/>
      <c r="V24" s="21">
        <f t="shared" si="9"/>
        <v>0</v>
      </c>
      <c r="W24" s="21">
        <f t="shared" si="10"/>
        <v>0</v>
      </c>
      <c r="X24" s="21"/>
    </row>
    <row r="25" spans="1:24" x14ac:dyDescent="0.25">
      <c r="A25" s="111">
        <v>12</v>
      </c>
      <c r="B25" s="111"/>
      <c r="C25" s="111"/>
      <c r="D25" s="111"/>
      <c r="E25" s="122">
        <f>IF(C25=3,0,IF(D25&gt;0,введение!C$11,0))</f>
        <v>0</v>
      </c>
      <c r="F25" s="112"/>
      <c r="G25" s="21">
        <f t="shared" si="11"/>
        <v>0</v>
      </c>
      <c r="H25" s="21">
        <f t="shared" si="2"/>
        <v>0</v>
      </c>
      <c r="I25" s="21">
        <f t="shared" si="3"/>
        <v>0</v>
      </c>
      <c r="J25" s="112"/>
      <c r="K25" s="21">
        <f t="shared" si="4"/>
        <v>0</v>
      </c>
      <c r="L25" s="112"/>
      <c r="M25" s="21">
        <f t="shared" si="5"/>
        <v>0</v>
      </c>
      <c r="N25" s="112"/>
      <c r="O25" s="21">
        <f t="shared" si="6"/>
        <v>0</v>
      </c>
      <c r="P25" s="21">
        <f>IF(OR(O25&lt;=0,),0,MIN(MAX(введение!$C$11,O25),введение!$C$14))</f>
        <v>0</v>
      </c>
      <c r="Q25" s="21">
        <f t="shared" si="1"/>
        <v>0</v>
      </c>
      <c r="R25" s="112"/>
      <c r="S25" s="21">
        <f t="shared" si="7"/>
        <v>0</v>
      </c>
      <c r="T25" s="21">
        <f t="shared" si="8"/>
        <v>0</v>
      </c>
      <c r="U25" s="112"/>
      <c r="V25" s="21">
        <f t="shared" si="9"/>
        <v>0</v>
      </c>
      <c r="W25" s="21">
        <f t="shared" si="10"/>
        <v>0</v>
      </c>
      <c r="X25" s="21"/>
    </row>
    <row r="26" spans="1:24" x14ac:dyDescent="0.25">
      <c r="A26" s="252" t="s">
        <v>81</v>
      </c>
      <c r="B26" s="253"/>
      <c r="C26" s="105"/>
      <c r="D26" s="22">
        <f>SUM(D14:D25)</f>
        <v>0</v>
      </c>
      <c r="E26" s="22">
        <f t="shared" ref="E26:S26" si="12">SUM(E14:E25)</f>
        <v>0</v>
      </c>
      <c r="F26" s="22">
        <f t="shared" si="12"/>
        <v>0</v>
      </c>
      <c r="G26" s="22">
        <f t="shared" si="12"/>
        <v>0</v>
      </c>
      <c r="H26" s="22">
        <f t="shared" si="12"/>
        <v>0</v>
      </c>
      <c r="I26" s="22">
        <f t="shared" si="12"/>
        <v>0</v>
      </c>
      <c r="J26" s="22">
        <f t="shared" si="12"/>
        <v>0</v>
      </c>
      <c r="K26" s="22">
        <f t="shared" si="12"/>
        <v>0</v>
      </c>
      <c r="L26" s="22">
        <f>SUM(L14:L25)</f>
        <v>0</v>
      </c>
      <c r="M26" s="22">
        <f>SUM(M14:M25)</f>
        <v>0</v>
      </c>
      <c r="N26" s="22">
        <f t="shared" si="12"/>
        <v>0</v>
      </c>
      <c r="O26" s="22">
        <f t="shared" si="12"/>
        <v>0</v>
      </c>
      <c r="P26" s="22">
        <f t="shared" si="12"/>
        <v>0</v>
      </c>
      <c r="Q26" s="22">
        <f>SUM(Q14:Q25)</f>
        <v>0</v>
      </c>
      <c r="R26" s="22">
        <f t="shared" si="12"/>
        <v>0</v>
      </c>
      <c r="S26" s="22">
        <f t="shared" si="12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21">
        <f>IF(D26&gt;0,D26/T26,0)</f>
        <v>0</v>
      </c>
    </row>
    <row r="27" spans="1:24" x14ac:dyDescent="0.25">
      <c r="A27" s="47"/>
      <c r="B27" s="47"/>
      <c r="C27" s="47"/>
      <c r="D27" s="48"/>
      <c r="E27" s="48"/>
    </row>
    <row r="28" spans="1:24" x14ac:dyDescent="0.25">
      <c r="A28" s="49" t="s">
        <v>70</v>
      </c>
      <c r="B28" s="40"/>
      <c r="C28" s="40"/>
      <c r="D28"/>
      <c r="E28"/>
    </row>
    <row r="29" spans="1:24" x14ac:dyDescent="0.25">
      <c r="A29" s="40"/>
      <c r="B29" s="40"/>
      <c r="C29" s="40"/>
      <c r="D29"/>
      <c r="E29"/>
    </row>
    <row r="30" spans="1:24" x14ac:dyDescent="0.25">
      <c r="A30" s="47"/>
      <c r="B30" s="47"/>
      <c r="C30" s="47"/>
      <c r="D30" s="48"/>
      <c r="E30" s="48"/>
    </row>
    <row r="31" spans="1:24" x14ac:dyDescent="0.25">
      <c r="A31" s="49" t="s">
        <v>71</v>
      </c>
      <c r="B31" s="40"/>
      <c r="C31" s="40"/>
      <c r="D31"/>
      <c r="E31"/>
    </row>
    <row r="32" spans="1:24" x14ac:dyDescent="0.25">
      <c r="A32" s="40"/>
      <c r="B32" s="40"/>
      <c r="C32" s="40"/>
      <c r="D32"/>
      <c r="E32"/>
    </row>
    <row r="33" spans="1:5" x14ac:dyDescent="0.25">
      <c r="A33" s="47"/>
      <c r="B33" s="47"/>
      <c r="C33" s="47"/>
      <c r="D33" s="48"/>
      <c r="E33" s="48"/>
    </row>
    <row r="34" spans="1:5" x14ac:dyDescent="0.25">
      <c r="A34" s="49" t="s">
        <v>82</v>
      </c>
      <c r="B34" s="40"/>
      <c r="C34" s="40"/>
      <c r="D34"/>
      <c r="E34"/>
    </row>
    <row r="35" spans="1:5" x14ac:dyDescent="0.25">
      <c r="A35" s="40"/>
      <c r="B35" s="40"/>
      <c r="C35" s="40"/>
      <c r="D35"/>
      <c r="E35"/>
    </row>
    <row r="36" spans="1:5" x14ac:dyDescent="0.25">
      <c r="A36" s="47"/>
      <c r="B36" s="47"/>
      <c r="C36" s="47"/>
      <c r="D36" s="48"/>
      <c r="E36"/>
    </row>
    <row r="37" spans="1:5" x14ac:dyDescent="0.25">
      <c r="A37" s="49" t="s">
        <v>72</v>
      </c>
      <c r="B37" s="40"/>
      <c r="C37" s="40"/>
      <c r="D37"/>
      <c r="E37"/>
    </row>
    <row r="38" spans="1:5" x14ac:dyDescent="0.25">
      <c r="A38" s="54"/>
      <c r="B38" s="54"/>
      <c r="C38" s="54"/>
      <c r="D38" s="54"/>
      <c r="E38" s="54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topLeftCell="A14" workbookViewId="0">
      <selection activeCell="E14" sqref="E14:E2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I2" s="19"/>
      <c r="Q2" s="18" t="s">
        <v>15</v>
      </c>
    </row>
    <row r="3" spans="1:24" x14ac:dyDescent="0.25">
      <c r="A3" s="20"/>
      <c r="B3" s="20"/>
      <c r="C3" s="20"/>
      <c r="D3" s="20"/>
    </row>
    <row r="4" spans="1:24" x14ac:dyDescent="0.25">
      <c r="A4" s="20"/>
      <c r="B4" s="20"/>
      <c r="C4" s="20"/>
      <c r="D4" s="20"/>
    </row>
    <row r="5" spans="1:24" x14ac:dyDescent="0.25">
      <c r="A5" s="62" t="s">
        <v>75</v>
      </c>
      <c r="B5" s="48"/>
      <c r="C5" s="62"/>
      <c r="D5" s="62"/>
    </row>
    <row r="6" spans="1:24" x14ac:dyDescent="0.25">
      <c r="A6" s="39"/>
      <c r="B6" s="39"/>
      <c r="C6" s="39"/>
      <c r="D6" s="39"/>
    </row>
    <row r="7" spans="1:24" x14ac:dyDescent="0.25">
      <c r="A7" s="39">
        <v>1</v>
      </c>
      <c r="B7" s="62" t="s">
        <v>76</v>
      </c>
      <c r="C7" s="62"/>
      <c r="D7" s="62"/>
    </row>
    <row r="8" spans="1:24" x14ac:dyDescent="0.25">
      <c r="A8" s="39">
        <v>2</v>
      </c>
      <c r="B8" s="63" t="s">
        <v>16</v>
      </c>
      <c r="C8" s="63"/>
      <c r="D8" s="86">
        <f>'№ 910 Декларация '!D8</f>
        <v>0</v>
      </c>
    </row>
    <row r="9" spans="1:24" x14ac:dyDescent="0.25">
      <c r="A9" s="39">
        <v>3</v>
      </c>
      <c r="B9" s="62" t="s">
        <v>102</v>
      </c>
      <c r="C9" s="62"/>
      <c r="D9" s="62" t="str">
        <f>IF('№ 910 Декларация '!K12=1,"март","сентябрь")</f>
        <v>сентябрь</v>
      </c>
      <c r="E9" s="17">
        <f>'№ 910 Декларация '!N12</f>
        <v>2017</v>
      </c>
    </row>
    <row r="10" spans="1:24" x14ac:dyDescent="0.25">
      <c r="A10" s="54"/>
      <c r="B10" s="54"/>
      <c r="C10" s="54"/>
      <c r="D10" s="54"/>
      <c r="E10" s="54"/>
    </row>
    <row r="11" spans="1:24" ht="43.5" customHeight="1" x14ac:dyDescent="0.25">
      <c r="A11" s="251" t="s">
        <v>125</v>
      </c>
      <c r="B11" s="251"/>
      <c r="C11" s="251"/>
      <c r="D11" s="251"/>
      <c r="E11" s="251"/>
      <c r="F11" s="251"/>
    </row>
    <row r="12" spans="1:24" x14ac:dyDescent="0.25">
      <c r="A12" s="54"/>
      <c r="B12" s="54"/>
      <c r="C12" s="54"/>
      <c r="D12" s="54"/>
      <c r="E12" s="54"/>
    </row>
    <row r="13" spans="1:24" ht="153" x14ac:dyDescent="0.25">
      <c r="A13" s="64" t="s">
        <v>77</v>
      </c>
      <c r="B13" s="64" t="s">
        <v>78</v>
      </c>
      <c r="C13" s="42" t="s">
        <v>165</v>
      </c>
      <c r="D13" s="64" t="s">
        <v>79</v>
      </c>
      <c r="E13" s="64" t="s">
        <v>80</v>
      </c>
      <c r="F13" s="64" t="s">
        <v>85</v>
      </c>
      <c r="G13" s="64" t="s">
        <v>86</v>
      </c>
      <c r="H13" s="42" t="s">
        <v>166</v>
      </c>
      <c r="I13" s="42" t="s">
        <v>167</v>
      </c>
      <c r="J13" s="64" t="s">
        <v>87</v>
      </c>
      <c r="K13" s="64" t="s">
        <v>88</v>
      </c>
      <c r="L13" s="64" t="s">
        <v>114</v>
      </c>
      <c r="M13" s="64" t="s">
        <v>89</v>
      </c>
      <c r="N13" s="64" t="s">
        <v>90</v>
      </c>
      <c r="O13" s="64" t="s">
        <v>91</v>
      </c>
      <c r="P13" s="64" t="s">
        <v>92</v>
      </c>
      <c r="Q13" s="64" t="s">
        <v>93</v>
      </c>
      <c r="R13" s="64" t="s">
        <v>103</v>
      </c>
      <c r="S13" s="64" t="s">
        <v>104</v>
      </c>
      <c r="T13" s="64" t="s">
        <v>105</v>
      </c>
      <c r="U13" s="42" t="s">
        <v>151</v>
      </c>
      <c r="V13" s="42" t="s">
        <v>152</v>
      </c>
      <c r="W13" s="42" t="s">
        <v>155</v>
      </c>
      <c r="X13" s="42" t="s">
        <v>160</v>
      </c>
    </row>
    <row r="14" spans="1:24" x14ac:dyDescent="0.25">
      <c r="A14" s="111">
        <v>1</v>
      </c>
      <c r="B14" s="111"/>
      <c r="C14" s="111"/>
      <c r="D14" s="111"/>
      <c r="E14" s="122">
        <f>IF(C14=3,0,IF(D14&gt;0,введение!C$11,0))</f>
        <v>0</v>
      </c>
      <c r="F14" s="112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112"/>
      <c r="K14" s="21">
        <f>IF(C14=3,0,IF(L14=1,0,D14-J14))</f>
        <v>0</v>
      </c>
      <c r="L14" s="112"/>
      <c r="M14" s="21">
        <f>K14*10%</f>
        <v>0</v>
      </c>
      <c r="N14" s="112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 t="shared" ref="Q14:Q25" si="1">ROUND(P14*5%,0)</f>
        <v>0</v>
      </c>
      <c r="R14" s="112"/>
      <c r="S14" s="21">
        <f>ROUND(R14*0.05,0)</f>
        <v>0</v>
      </c>
      <c r="T14" s="21">
        <f>IF(D14=0,0,1)</f>
        <v>0</v>
      </c>
      <c r="U14" s="112"/>
      <c r="V14" s="21">
        <f>IF(C14=3,0,IF(L14=1,0,D14-U14))</f>
        <v>0</v>
      </c>
      <c r="W14" s="21">
        <f>V14*1%</f>
        <v>0</v>
      </c>
      <c r="X14" s="21"/>
    </row>
    <row r="15" spans="1:24" x14ac:dyDescent="0.25">
      <c r="A15" s="111">
        <v>2</v>
      </c>
      <c r="B15" s="111"/>
      <c r="C15" s="111"/>
      <c r="D15" s="111"/>
      <c r="E15" s="122">
        <f>IF(C15=3,0,IF(D15&gt;0,введение!C$11,0))</f>
        <v>0</v>
      </c>
      <c r="F15" s="112"/>
      <c r="G15" s="21">
        <f t="shared" si="0"/>
        <v>0</v>
      </c>
      <c r="H15" s="21">
        <f t="shared" ref="H15:H25" si="2">ROUND((IF(C15=1,G15*10%,0)),0)</f>
        <v>0</v>
      </c>
      <c r="I15" s="21">
        <f t="shared" ref="I15:I25" si="3">ROUND((IF(C15=1,0,G15*10%)),0)</f>
        <v>0</v>
      </c>
      <c r="J15" s="112"/>
      <c r="K15" s="21">
        <f t="shared" ref="K15:K25" si="4">IF(C15=3,0,IF(L15=1,0,D15-J15))</f>
        <v>0</v>
      </c>
      <c r="L15" s="112"/>
      <c r="M15" s="21">
        <f t="shared" ref="M15:M25" si="5">K15*10%</f>
        <v>0</v>
      </c>
      <c r="N15" s="112"/>
      <c r="O15" s="21">
        <f t="shared" ref="O15:O25" si="6">IF(C15=3,0,IF(L15=1,0,D15-M15-N15))</f>
        <v>0</v>
      </c>
      <c r="P15" s="21">
        <f>IF(OR(O15&lt;=0,),0,MIN(MAX(введение!$C$11,O15),введение!$C$14))</f>
        <v>0</v>
      </c>
      <c r="Q15" s="21">
        <f t="shared" si="1"/>
        <v>0</v>
      </c>
      <c r="R15" s="112"/>
      <c r="S15" s="21">
        <f t="shared" ref="S15:S25" si="7">ROUND(R15*0.05,0)</f>
        <v>0</v>
      </c>
      <c r="T15" s="21">
        <f t="shared" ref="T15:T25" si="8">IF(D15=0,0,1)</f>
        <v>0</v>
      </c>
      <c r="U15" s="112"/>
      <c r="V15" s="21">
        <f t="shared" ref="V15:V25" si="9">IF(C15=3,0,IF(L15=1,0,D15-U15))</f>
        <v>0</v>
      </c>
      <c r="W15" s="21">
        <f t="shared" ref="W15:W25" si="10">V15*1%</f>
        <v>0</v>
      </c>
      <c r="X15" s="21"/>
    </row>
    <row r="16" spans="1:24" x14ac:dyDescent="0.25">
      <c r="A16" s="111">
        <v>3</v>
      </c>
      <c r="B16" s="111"/>
      <c r="C16" s="111"/>
      <c r="D16" s="111"/>
      <c r="E16" s="122">
        <f>IF(C16=3,0,IF(D16&gt;0,введение!C$11,0))</f>
        <v>0</v>
      </c>
      <c r="F16" s="112"/>
      <c r="G16" s="21">
        <f t="shared" si="0"/>
        <v>0</v>
      </c>
      <c r="H16" s="21">
        <f t="shared" si="2"/>
        <v>0</v>
      </c>
      <c r="I16" s="21">
        <f t="shared" si="3"/>
        <v>0</v>
      </c>
      <c r="J16" s="112"/>
      <c r="K16" s="21">
        <f t="shared" si="4"/>
        <v>0</v>
      </c>
      <c r="L16" s="112"/>
      <c r="M16" s="21">
        <f t="shared" si="5"/>
        <v>0</v>
      </c>
      <c r="N16" s="112"/>
      <c r="O16" s="21">
        <f t="shared" si="6"/>
        <v>0</v>
      </c>
      <c r="P16" s="21">
        <f>IF(OR(O16&lt;=0,),0,MIN(MAX(введение!$C$11,O16),введение!$C$14))</f>
        <v>0</v>
      </c>
      <c r="Q16" s="21">
        <f t="shared" si="1"/>
        <v>0</v>
      </c>
      <c r="R16" s="112"/>
      <c r="S16" s="21">
        <f t="shared" si="7"/>
        <v>0</v>
      </c>
      <c r="T16" s="21">
        <f t="shared" si="8"/>
        <v>0</v>
      </c>
      <c r="U16" s="112"/>
      <c r="V16" s="21">
        <f t="shared" si="9"/>
        <v>0</v>
      </c>
      <c r="W16" s="21">
        <f t="shared" si="10"/>
        <v>0</v>
      </c>
      <c r="X16" s="21"/>
    </row>
    <row r="17" spans="1:24" x14ac:dyDescent="0.25">
      <c r="A17" s="111">
        <v>4</v>
      </c>
      <c r="B17" s="111"/>
      <c r="C17" s="111"/>
      <c r="D17" s="111"/>
      <c r="E17" s="122">
        <f>IF(C17=3,0,IF(D17&gt;0,введение!C$11,0))</f>
        <v>0</v>
      </c>
      <c r="F17" s="112"/>
      <c r="G17" s="21">
        <f>IF(C17=3,D17-F17,D17-F17-E17-M17)</f>
        <v>0</v>
      </c>
      <c r="H17" s="21">
        <f t="shared" si="2"/>
        <v>0</v>
      </c>
      <c r="I17" s="21">
        <f t="shared" si="3"/>
        <v>0</v>
      </c>
      <c r="J17" s="112"/>
      <c r="K17" s="21">
        <f t="shared" si="4"/>
        <v>0</v>
      </c>
      <c r="L17" s="112"/>
      <c r="M17" s="21">
        <f t="shared" si="5"/>
        <v>0</v>
      </c>
      <c r="N17" s="112"/>
      <c r="O17" s="21">
        <f t="shared" si="6"/>
        <v>0</v>
      </c>
      <c r="P17" s="21">
        <f>IF(OR(O17&lt;=0,),0,MIN(MAX(введение!$C$11,O17),введение!$C$14))</f>
        <v>0</v>
      </c>
      <c r="Q17" s="21">
        <f t="shared" si="1"/>
        <v>0</v>
      </c>
      <c r="R17" s="112"/>
      <c r="S17" s="21">
        <f t="shared" si="7"/>
        <v>0</v>
      </c>
      <c r="T17" s="21">
        <f t="shared" si="8"/>
        <v>0</v>
      </c>
      <c r="U17" s="112"/>
      <c r="V17" s="21">
        <f t="shared" si="9"/>
        <v>0</v>
      </c>
      <c r="W17" s="21">
        <f t="shared" si="10"/>
        <v>0</v>
      </c>
      <c r="X17" s="21"/>
    </row>
    <row r="18" spans="1:24" x14ac:dyDescent="0.25">
      <c r="A18" s="111">
        <v>5</v>
      </c>
      <c r="B18" s="111"/>
      <c r="C18" s="111"/>
      <c r="D18" s="111"/>
      <c r="E18" s="122">
        <f>IF(C18=3,0,IF(D18&gt;0,введение!C$11,0))</f>
        <v>0</v>
      </c>
      <c r="F18" s="112"/>
      <c r="G18" s="21">
        <f t="shared" ref="G18:G25" si="11">IF(C18=3,D18-F18,D18-F18-E18-M18)</f>
        <v>0</v>
      </c>
      <c r="H18" s="21">
        <f t="shared" si="2"/>
        <v>0</v>
      </c>
      <c r="I18" s="21">
        <f t="shared" si="3"/>
        <v>0</v>
      </c>
      <c r="J18" s="112"/>
      <c r="K18" s="21">
        <f t="shared" si="4"/>
        <v>0</v>
      </c>
      <c r="L18" s="112"/>
      <c r="M18" s="21">
        <f t="shared" si="5"/>
        <v>0</v>
      </c>
      <c r="N18" s="112"/>
      <c r="O18" s="21">
        <f t="shared" si="6"/>
        <v>0</v>
      </c>
      <c r="P18" s="21">
        <f>IF(OR(O18&lt;=0,),0,MIN(MAX(введение!$C$11,O18),введение!$C$14))</f>
        <v>0</v>
      </c>
      <c r="Q18" s="21">
        <f t="shared" si="1"/>
        <v>0</v>
      </c>
      <c r="R18" s="112"/>
      <c r="S18" s="21">
        <f t="shared" si="7"/>
        <v>0</v>
      </c>
      <c r="T18" s="21">
        <f t="shared" si="8"/>
        <v>0</v>
      </c>
      <c r="U18" s="112"/>
      <c r="V18" s="21">
        <f t="shared" si="9"/>
        <v>0</v>
      </c>
      <c r="W18" s="21">
        <f t="shared" si="10"/>
        <v>0</v>
      </c>
      <c r="X18" s="21"/>
    </row>
    <row r="19" spans="1:24" x14ac:dyDescent="0.25">
      <c r="A19" s="111">
        <v>6</v>
      </c>
      <c r="B19" s="111"/>
      <c r="C19" s="111"/>
      <c r="D19" s="111"/>
      <c r="E19" s="122">
        <f>IF(C19=3,0,IF(D19&gt;0,введение!C$11,0))</f>
        <v>0</v>
      </c>
      <c r="F19" s="112"/>
      <c r="G19" s="21">
        <f t="shared" si="11"/>
        <v>0</v>
      </c>
      <c r="H19" s="21">
        <f t="shared" si="2"/>
        <v>0</v>
      </c>
      <c r="I19" s="21">
        <f t="shared" si="3"/>
        <v>0</v>
      </c>
      <c r="J19" s="112"/>
      <c r="K19" s="21">
        <f t="shared" si="4"/>
        <v>0</v>
      </c>
      <c r="L19" s="112"/>
      <c r="M19" s="21">
        <f t="shared" si="5"/>
        <v>0</v>
      </c>
      <c r="N19" s="112"/>
      <c r="O19" s="21">
        <f t="shared" si="6"/>
        <v>0</v>
      </c>
      <c r="P19" s="21">
        <f>IF(OR(O19&lt;=0,),0,MIN(MAX(введение!$C$11,O19),введение!$C$14))</f>
        <v>0</v>
      </c>
      <c r="Q19" s="21">
        <f t="shared" si="1"/>
        <v>0</v>
      </c>
      <c r="R19" s="112"/>
      <c r="S19" s="21">
        <f t="shared" si="7"/>
        <v>0</v>
      </c>
      <c r="T19" s="21">
        <f t="shared" si="8"/>
        <v>0</v>
      </c>
      <c r="U19" s="112"/>
      <c r="V19" s="21">
        <f t="shared" si="9"/>
        <v>0</v>
      </c>
      <c r="W19" s="21">
        <f t="shared" si="10"/>
        <v>0</v>
      </c>
      <c r="X19" s="21"/>
    </row>
    <row r="20" spans="1:24" x14ac:dyDescent="0.25">
      <c r="A20" s="111">
        <v>7</v>
      </c>
      <c r="B20" s="111"/>
      <c r="C20" s="111"/>
      <c r="D20" s="111"/>
      <c r="E20" s="122">
        <f>IF(C20=3,0,IF(D20&gt;0,введение!C$11,0))</f>
        <v>0</v>
      </c>
      <c r="F20" s="112"/>
      <c r="G20" s="21">
        <f t="shared" si="11"/>
        <v>0</v>
      </c>
      <c r="H20" s="21">
        <f t="shared" si="2"/>
        <v>0</v>
      </c>
      <c r="I20" s="21">
        <f t="shared" si="3"/>
        <v>0</v>
      </c>
      <c r="J20" s="112"/>
      <c r="K20" s="21">
        <f t="shared" si="4"/>
        <v>0</v>
      </c>
      <c r="L20" s="112"/>
      <c r="M20" s="21">
        <f t="shared" si="5"/>
        <v>0</v>
      </c>
      <c r="N20" s="112"/>
      <c r="O20" s="21">
        <f t="shared" si="6"/>
        <v>0</v>
      </c>
      <c r="P20" s="21">
        <f>IF(OR(O20&lt;=0,),0,MIN(MAX(введение!$C$11,O20),введение!$C$14))</f>
        <v>0</v>
      </c>
      <c r="Q20" s="21">
        <f t="shared" si="1"/>
        <v>0</v>
      </c>
      <c r="R20" s="112"/>
      <c r="S20" s="21">
        <f t="shared" si="7"/>
        <v>0</v>
      </c>
      <c r="T20" s="21">
        <f t="shared" si="8"/>
        <v>0</v>
      </c>
      <c r="U20" s="112"/>
      <c r="V20" s="21">
        <f t="shared" si="9"/>
        <v>0</v>
      </c>
      <c r="W20" s="21">
        <f t="shared" si="10"/>
        <v>0</v>
      </c>
      <c r="X20" s="21"/>
    </row>
    <row r="21" spans="1:24" x14ac:dyDescent="0.25">
      <c r="A21" s="111">
        <v>8</v>
      </c>
      <c r="B21" s="111"/>
      <c r="C21" s="111"/>
      <c r="D21" s="111"/>
      <c r="E21" s="122">
        <f>IF(C21=3,0,IF(D21&gt;0,введение!C$11,0))</f>
        <v>0</v>
      </c>
      <c r="F21" s="112"/>
      <c r="G21" s="21">
        <f t="shared" si="11"/>
        <v>0</v>
      </c>
      <c r="H21" s="21">
        <f t="shared" si="2"/>
        <v>0</v>
      </c>
      <c r="I21" s="21">
        <f t="shared" si="3"/>
        <v>0</v>
      </c>
      <c r="J21" s="112"/>
      <c r="K21" s="21">
        <f t="shared" si="4"/>
        <v>0</v>
      </c>
      <c r="L21" s="112"/>
      <c r="M21" s="21">
        <f t="shared" si="5"/>
        <v>0</v>
      </c>
      <c r="N21" s="112"/>
      <c r="O21" s="21">
        <f t="shared" si="6"/>
        <v>0</v>
      </c>
      <c r="P21" s="21">
        <f>IF(OR(O21&lt;=0,),0,MIN(MAX(введение!$C$11,O21),введение!$C$14))</f>
        <v>0</v>
      </c>
      <c r="Q21" s="21">
        <f t="shared" si="1"/>
        <v>0</v>
      </c>
      <c r="R21" s="112"/>
      <c r="S21" s="21">
        <f t="shared" si="7"/>
        <v>0</v>
      </c>
      <c r="T21" s="21">
        <f t="shared" si="8"/>
        <v>0</v>
      </c>
      <c r="U21" s="112"/>
      <c r="V21" s="21">
        <f t="shared" si="9"/>
        <v>0</v>
      </c>
      <c r="W21" s="21">
        <f t="shared" si="10"/>
        <v>0</v>
      </c>
      <c r="X21" s="21"/>
    </row>
    <row r="22" spans="1:24" x14ac:dyDescent="0.25">
      <c r="A22" s="111">
        <v>9</v>
      </c>
      <c r="B22" s="111"/>
      <c r="C22" s="111"/>
      <c r="D22" s="111"/>
      <c r="E22" s="122">
        <f>IF(C22=3,0,IF(D22&gt;0,введение!C$11,0))</f>
        <v>0</v>
      </c>
      <c r="F22" s="112"/>
      <c r="G22" s="21">
        <f t="shared" si="11"/>
        <v>0</v>
      </c>
      <c r="H22" s="21">
        <f t="shared" si="2"/>
        <v>0</v>
      </c>
      <c r="I22" s="21">
        <f t="shared" si="3"/>
        <v>0</v>
      </c>
      <c r="J22" s="112"/>
      <c r="K22" s="21">
        <f t="shared" si="4"/>
        <v>0</v>
      </c>
      <c r="L22" s="112"/>
      <c r="M22" s="21">
        <f t="shared" si="5"/>
        <v>0</v>
      </c>
      <c r="N22" s="112"/>
      <c r="O22" s="21">
        <f t="shared" si="6"/>
        <v>0</v>
      </c>
      <c r="P22" s="21">
        <f>IF(OR(O22&lt;=0,),0,MIN(MAX(введение!$C$11,O22),введение!$C$14))</f>
        <v>0</v>
      </c>
      <c r="Q22" s="21">
        <f t="shared" si="1"/>
        <v>0</v>
      </c>
      <c r="R22" s="112"/>
      <c r="S22" s="21">
        <f t="shared" si="7"/>
        <v>0</v>
      </c>
      <c r="T22" s="21">
        <f t="shared" si="8"/>
        <v>0</v>
      </c>
      <c r="U22" s="112"/>
      <c r="V22" s="21">
        <f t="shared" si="9"/>
        <v>0</v>
      </c>
      <c r="W22" s="21">
        <f t="shared" si="10"/>
        <v>0</v>
      </c>
      <c r="X22" s="21"/>
    </row>
    <row r="23" spans="1:24" x14ac:dyDescent="0.25">
      <c r="A23" s="111">
        <v>10</v>
      </c>
      <c r="B23" s="111"/>
      <c r="C23" s="111"/>
      <c r="D23" s="111"/>
      <c r="E23" s="122">
        <f>IF(C23=3,0,IF(D23&gt;0,введение!C$11,0))</f>
        <v>0</v>
      </c>
      <c r="F23" s="112"/>
      <c r="G23" s="21">
        <f t="shared" si="11"/>
        <v>0</v>
      </c>
      <c r="H23" s="21">
        <f t="shared" si="2"/>
        <v>0</v>
      </c>
      <c r="I23" s="21">
        <f t="shared" si="3"/>
        <v>0</v>
      </c>
      <c r="J23" s="112"/>
      <c r="K23" s="21">
        <f t="shared" si="4"/>
        <v>0</v>
      </c>
      <c r="L23" s="112"/>
      <c r="M23" s="21">
        <f t="shared" si="5"/>
        <v>0</v>
      </c>
      <c r="N23" s="112"/>
      <c r="O23" s="21">
        <f t="shared" si="6"/>
        <v>0</v>
      </c>
      <c r="P23" s="21">
        <f>IF(OR(O23&lt;=0,),0,MIN(MAX(введение!$C$11,O23),введение!$C$14))</f>
        <v>0</v>
      </c>
      <c r="Q23" s="21">
        <f t="shared" si="1"/>
        <v>0</v>
      </c>
      <c r="R23" s="112"/>
      <c r="S23" s="21">
        <f t="shared" si="7"/>
        <v>0</v>
      </c>
      <c r="T23" s="21">
        <f t="shared" si="8"/>
        <v>0</v>
      </c>
      <c r="U23" s="112"/>
      <c r="V23" s="21">
        <f t="shared" si="9"/>
        <v>0</v>
      </c>
      <c r="W23" s="21">
        <f t="shared" si="10"/>
        <v>0</v>
      </c>
      <c r="X23" s="21"/>
    </row>
    <row r="24" spans="1:24" x14ac:dyDescent="0.25">
      <c r="A24" s="111">
        <v>11</v>
      </c>
      <c r="B24" s="111"/>
      <c r="C24" s="111"/>
      <c r="D24" s="111"/>
      <c r="E24" s="122">
        <f>IF(C24=3,0,IF(D24&gt;0,введение!C$11,0))</f>
        <v>0</v>
      </c>
      <c r="F24" s="112"/>
      <c r="G24" s="21">
        <f t="shared" si="11"/>
        <v>0</v>
      </c>
      <c r="H24" s="21">
        <f t="shared" si="2"/>
        <v>0</v>
      </c>
      <c r="I24" s="21">
        <f t="shared" si="3"/>
        <v>0</v>
      </c>
      <c r="J24" s="112"/>
      <c r="K24" s="21">
        <f t="shared" si="4"/>
        <v>0</v>
      </c>
      <c r="L24" s="112"/>
      <c r="M24" s="21">
        <f t="shared" si="5"/>
        <v>0</v>
      </c>
      <c r="N24" s="112"/>
      <c r="O24" s="21">
        <f t="shared" si="6"/>
        <v>0</v>
      </c>
      <c r="P24" s="21">
        <f>IF(OR(O24&lt;=0,),0,MIN(MAX(введение!$C$11,O24),введение!$C$14))</f>
        <v>0</v>
      </c>
      <c r="Q24" s="21">
        <f t="shared" si="1"/>
        <v>0</v>
      </c>
      <c r="R24" s="112"/>
      <c r="S24" s="21">
        <f t="shared" si="7"/>
        <v>0</v>
      </c>
      <c r="T24" s="21">
        <f t="shared" si="8"/>
        <v>0</v>
      </c>
      <c r="U24" s="112"/>
      <c r="V24" s="21">
        <f t="shared" si="9"/>
        <v>0</v>
      </c>
      <c r="W24" s="21">
        <f t="shared" si="10"/>
        <v>0</v>
      </c>
      <c r="X24" s="21"/>
    </row>
    <row r="25" spans="1:24" x14ac:dyDescent="0.25">
      <c r="A25" s="111">
        <v>12</v>
      </c>
      <c r="B25" s="111"/>
      <c r="C25" s="111"/>
      <c r="D25" s="111"/>
      <c r="E25" s="122">
        <f>IF(C25=3,0,IF(D25&gt;0,введение!C$11,0))</f>
        <v>0</v>
      </c>
      <c r="F25" s="112"/>
      <c r="G25" s="21">
        <f t="shared" si="11"/>
        <v>0</v>
      </c>
      <c r="H25" s="21">
        <f t="shared" si="2"/>
        <v>0</v>
      </c>
      <c r="I25" s="21">
        <f t="shared" si="3"/>
        <v>0</v>
      </c>
      <c r="J25" s="112"/>
      <c r="K25" s="21">
        <f t="shared" si="4"/>
        <v>0</v>
      </c>
      <c r="L25" s="112"/>
      <c r="M25" s="21">
        <f t="shared" si="5"/>
        <v>0</v>
      </c>
      <c r="N25" s="112"/>
      <c r="O25" s="21">
        <f t="shared" si="6"/>
        <v>0</v>
      </c>
      <c r="P25" s="21">
        <f>IF(OR(O25&lt;=0,),0,MIN(MAX(введение!$C$11,O25),введение!$C$14))</f>
        <v>0</v>
      </c>
      <c r="Q25" s="21">
        <f t="shared" si="1"/>
        <v>0</v>
      </c>
      <c r="R25" s="112"/>
      <c r="S25" s="21">
        <f t="shared" si="7"/>
        <v>0</v>
      </c>
      <c r="T25" s="21">
        <f t="shared" si="8"/>
        <v>0</v>
      </c>
      <c r="U25" s="112"/>
      <c r="V25" s="21">
        <f t="shared" si="9"/>
        <v>0</v>
      </c>
      <c r="W25" s="21">
        <f t="shared" si="10"/>
        <v>0</v>
      </c>
      <c r="X25" s="21"/>
    </row>
    <row r="26" spans="1:24" x14ac:dyDescent="0.25">
      <c r="A26" s="252" t="s">
        <v>81</v>
      </c>
      <c r="B26" s="253"/>
      <c r="C26" s="105"/>
      <c r="D26" s="22">
        <f>SUM(D14:D25)</f>
        <v>0</v>
      </c>
      <c r="E26" s="22">
        <f t="shared" ref="E26:S26" si="12">SUM(E14:E25)</f>
        <v>0</v>
      </c>
      <c r="F26" s="22">
        <f t="shared" si="12"/>
        <v>0</v>
      </c>
      <c r="G26" s="22">
        <f t="shared" si="12"/>
        <v>0</v>
      </c>
      <c r="H26" s="22">
        <f t="shared" si="12"/>
        <v>0</v>
      </c>
      <c r="I26" s="22">
        <f t="shared" si="12"/>
        <v>0</v>
      </c>
      <c r="J26" s="22">
        <f t="shared" si="12"/>
        <v>0</v>
      </c>
      <c r="K26" s="22">
        <f t="shared" si="12"/>
        <v>0</v>
      </c>
      <c r="L26" s="22">
        <f>SUM(L14:L25)</f>
        <v>0</v>
      </c>
      <c r="M26" s="22">
        <f>SUM(M14:M25)</f>
        <v>0</v>
      </c>
      <c r="N26" s="22">
        <f t="shared" si="12"/>
        <v>0</v>
      </c>
      <c r="O26" s="22">
        <f t="shared" si="12"/>
        <v>0</v>
      </c>
      <c r="P26" s="22">
        <f t="shared" si="12"/>
        <v>0</v>
      </c>
      <c r="Q26" s="22">
        <f>SUM(Q14:Q25)</f>
        <v>0</v>
      </c>
      <c r="R26" s="22">
        <f t="shared" si="12"/>
        <v>0</v>
      </c>
      <c r="S26" s="22">
        <f t="shared" si="12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7"/>
      <c r="B27" s="47"/>
      <c r="C27" s="48"/>
      <c r="D27" s="48"/>
    </row>
    <row r="28" spans="1:24" x14ac:dyDescent="0.25">
      <c r="A28" s="49" t="s">
        <v>70</v>
      </c>
      <c r="B28" s="40"/>
      <c r="C28"/>
      <c r="D28"/>
    </row>
    <row r="29" spans="1:24" x14ac:dyDescent="0.25">
      <c r="A29" s="40"/>
      <c r="B29" s="40"/>
      <c r="C29"/>
      <c r="D29"/>
    </row>
    <row r="30" spans="1:24" x14ac:dyDescent="0.25">
      <c r="A30" s="47"/>
      <c r="B30" s="47"/>
      <c r="C30" s="48"/>
      <c r="D30" s="48"/>
    </row>
    <row r="31" spans="1:24" x14ac:dyDescent="0.25">
      <c r="A31" s="49" t="s">
        <v>71</v>
      </c>
      <c r="B31" s="40"/>
      <c r="C31"/>
      <c r="D31"/>
    </row>
    <row r="32" spans="1:24" x14ac:dyDescent="0.25">
      <c r="A32" s="40"/>
      <c r="B32" s="40"/>
      <c r="C32"/>
      <c r="D32"/>
    </row>
    <row r="33" spans="1:4" x14ac:dyDescent="0.25">
      <c r="A33" s="47"/>
      <c r="B33" s="47"/>
      <c r="C33" s="48"/>
      <c r="D33" s="48"/>
    </row>
    <row r="34" spans="1:4" x14ac:dyDescent="0.25">
      <c r="A34" s="49" t="s">
        <v>82</v>
      </c>
      <c r="B34" s="40"/>
      <c r="C34"/>
      <c r="D34"/>
    </row>
    <row r="35" spans="1:4" x14ac:dyDescent="0.25">
      <c r="A35" s="40"/>
      <c r="B35" s="40"/>
      <c r="C35"/>
      <c r="D35"/>
    </row>
    <row r="36" spans="1:4" x14ac:dyDescent="0.25">
      <c r="A36" s="47"/>
      <c r="B36" s="47"/>
      <c r="C36" s="48"/>
      <c r="D36"/>
    </row>
    <row r="37" spans="1:4" x14ac:dyDescent="0.25">
      <c r="A37" s="49" t="s">
        <v>72</v>
      </c>
      <c r="B37" s="40"/>
      <c r="C37"/>
      <c r="D37"/>
    </row>
    <row r="38" spans="1:4" x14ac:dyDescent="0.25">
      <c r="A38" s="54"/>
      <c r="B38" s="54"/>
      <c r="C38" s="54"/>
      <c r="D38" s="54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topLeftCell="A19" workbookViewId="0">
      <selection activeCell="E14" sqref="E14:E2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I2" s="19"/>
      <c r="Q2" s="18" t="s">
        <v>15</v>
      </c>
    </row>
    <row r="3" spans="1:24" x14ac:dyDescent="0.25">
      <c r="A3" s="20"/>
      <c r="B3" s="20"/>
      <c r="C3" s="20"/>
      <c r="D3" s="20"/>
    </row>
    <row r="4" spans="1:24" x14ac:dyDescent="0.25">
      <c r="A4" s="20"/>
      <c r="B4" s="20"/>
      <c r="C4" s="20"/>
      <c r="D4" s="20"/>
    </row>
    <row r="5" spans="1:24" x14ac:dyDescent="0.25">
      <c r="A5" s="62" t="s">
        <v>75</v>
      </c>
      <c r="B5" s="48"/>
      <c r="C5" s="62"/>
      <c r="D5" s="62"/>
    </row>
    <row r="6" spans="1:24" x14ac:dyDescent="0.25">
      <c r="A6" s="39"/>
      <c r="B6" s="39"/>
      <c r="C6" s="39"/>
      <c r="D6" s="39"/>
    </row>
    <row r="7" spans="1:24" x14ac:dyDescent="0.25">
      <c r="A7" s="39">
        <v>1</v>
      </c>
      <c r="B7" s="62" t="s">
        <v>76</v>
      </c>
      <c r="C7" s="62"/>
      <c r="D7" s="62"/>
    </row>
    <row r="8" spans="1:24" x14ac:dyDescent="0.25">
      <c r="A8" s="39">
        <v>2</v>
      </c>
      <c r="B8" s="63" t="s">
        <v>16</v>
      </c>
      <c r="C8" s="63"/>
      <c r="D8" s="86">
        <f>'№ 910 Декларация '!D8</f>
        <v>0</v>
      </c>
    </row>
    <row r="9" spans="1:24" x14ac:dyDescent="0.25">
      <c r="A9" s="39">
        <v>3</v>
      </c>
      <c r="B9" s="62" t="s">
        <v>102</v>
      </c>
      <c r="C9" s="62"/>
      <c r="D9" s="62" t="str">
        <f>IF('№ 910 Декларация '!K12=1,"апрель","октябрь")</f>
        <v>октябрь</v>
      </c>
      <c r="E9" s="17">
        <f>'№ 910 Декларация '!N12</f>
        <v>2017</v>
      </c>
    </row>
    <row r="10" spans="1:24" x14ac:dyDescent="0.25">
      <c r="A10" s="54"/>
      <c r="B10" s="54"/>
      <c r="C10" s="54"/>
      <c r="D10" s="54"/>
      <c r="E10" s="54"/>
    </row>
    <row r="11" spans="1:24" ht="43.5" customHeight="1" x14ac:dyDescent="0.25">
      <c r="A11" s="251" t="s">
        <v>125</v>
      </c>
      <c r="B11" s="251"/>
      <c r="C11" s="251"/>
      <c r="D11" s="251"/>
      <c r="E11" s="251"/>
      <c r="F11" s="251"/>
    </row>
    <row r="12" spans="1:24" x14ac:dyDescent="0.25">
      <c r="A12" s="54"/>
      <c r="B12" s="54"/>
      <c r="C12" s="54"/>
      <c r="D12" s="54"/>
      <c r="E12" s="54"/>
    </row>
    <row r="13" spans="1:24" ht="153" x14ac:dyDescent="0.25">
      <c r="A13" s="64" t="s">
        <v>77</v>
      </c>
      <c r="B13" s="64" t="s">
        <v>78</v>
      </c>
      <c r="C13" s="42" t="s">
        <v>165</v>
      </c>
      <c r="D13" s="64" t="s">
        <v>79</v>
      </c>
      <c r="E13" s="64" t="s">
        <v>80</v>
      </c>
      <c r="F13" s="64" t="s">
        <v>85</v>
      </c>
      <c r="G13" s="64" t="s">
        <v>86</v>
      </c>
      <c r="H13" s="42" t="s">
        <v>166</v>
      </c>
      <c r="I13" s="42" t="s">
        <v>167</v>
      </c>
      <c r="J13" s="64" t="s">
        <v>87</v>
      </c>
      <c r="K13" s="64" t="s">
        <v>88</v>
      </c>
      <c r="L13" s="64" t="s">
        <v>114</v>
      </c>
      <c r="M13" s="64" t="s">
        <v>89</v>
      </c>
      <c r="N13" s="64" t="s">
        <v>90</v>
      </c>
      <c r="O13" s="64" t="s">
        <v>91</v>
      </c>
      <c r="P13" s="64" t="s">
        <v>92</v>
      </c>
      <c r="Q13" s="64" t="s">
        <v>93</v>
      </c>
      <c r="R13" s="64" t="s">
        <v>103</v>
      </c>
      <c r="S13" s="64" t="s">
        <v>104</v>
      </c>
      <c r="T13" s="64" t="s">
        <v>105</v>
      </c>
      <c r="U13" s="42" t="s">
        <v>151</v>
      </c>
      <c r="V13" s="42" t="s">
        <v>152</v>
      </c>
      <c r="W13" s="42" t="s">
        <v>155</v>
      </c>
      <c r="X13" s="42" t="s">
        <v>160</v>
      </c>
    </row>
    <row r="14" spans="1:24" x14ac:dyDescent="0.25">
      <c r="A14" s="111">
        <v>1</v>
      </c>
      <c r="B14" s="111"/>
      <c r="C14" s="111"/>
      <c r="D14" s="111"/>
      <c r="E14" s="122">
        <f>IF(C14=3,0,IF(D14&gt;0,введение!C$11,0))</f>
        <v>0</v>
      </c>
      <c r="F14" s="112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112"/>
      <c r="K14" s="21">
        <f>IF(C14=3,0,IF(L14=1,0,D14-J14))</f>
        <v>0</v>
      </c>
      <c r="L14" s="112"/>
      <c r="M14" s="21">
        <f>K14*10%</f>
        <v>0</v>
      </c>
      <c r="N14" s="112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 t="shared" ref="Q14:Q25" si="1">ROUND(P14*5%,0)</f>
        <v>0</v>
      </c>
      <c r="R14" s="112"/>
      <c r="S14" s="21">
        <f>ROUND(R14*0.05,0)</f>
        <v>0</v>
      </c>
      <c r="T14" s="21">
        <f>IF(D14=0,0,1)</f>
        <v>0</v>
      </c>
      <c r="U14" s="112"/>
      <c r="V14" s="21">
        <f>IF(C14=3,0,IF(L14=1,0,D14-U14))</f>
        <v>0</v>
      </c>
      <c r="W14" s="21">
        <f>V14*1%</f>
        <v>0</v>
      </c>
      <c r="X14" s="21"/>
    </row>
    <row r="15" spans="1:24" x14ac:dyDescent="0.25">
      <c r="A15" s="111">
        <v>2</v>
      </c>
      <c r="B15" s="111"/>
      <c r="C15" s="111"/>
      <c r="D15" s="111"/>
      <c r="E15" s="122">
        <f>IF(C15=3,0,IF(D15&gt;0,введение!C$11,0))</f>
        <v>0</v>
      </c>
      <c r="F15" s="112"/>
      <c r="G15" s="21">
        <f t="shared" si="0"/>
        <v>0</v>
      </c>
      <c r="H15" s="21">
        <f t="shared" ref="H15:H25" si="2">ROUND((IF(C15=1,G15*10%,0)),0)</f>
        <v>0</v>
      </c>
      <c r="I15" s="21">
        <f t="shared" ref="I15:I25" si="3">ROUND((IF(C15=1,0,G15*10%)),0)</f>
        <v>0</v>
      </c>
      <c r="J15" s="112"/>
      <c r="K15" s="21">
        <f t="shared" ref="K15:K25" si="4">IF(C15=3,0,IF(L15=1,0,D15-J15))</f>
        <v>0</v>
      </c>
      <c r="L15" s="112"/>
      <c r="M15" s="21">
        <f t="shared" ref="M15:M25" si="5">K15*10%</f>
        <v>0</v>
      </c>
      <c r="N15" s="112"/>
      <c r="O15" s="21">
        <f t="shared" ref="O15:O25" si="6">IF(C15=3,0,IF(L15=1,0,D15-M15-N15))</f>
        <v>0</v>
      </c>
      <c r="P15" s="21">
        <f>IF(OR(O15&lt;=0,),0,MIN(MAX(введение!$C$11,O15),введение!$C$14))</f>
        <v>0</v>
      </c>
      <c r="Q15" s="21">
        <f t="shared" si="1"/>
        <v>0</v>
      </c>
      <c r="R15" s="112"/>
      <c r="S15" s="21">
        <f t="shared" ref="S15:S25" si="7">ROUND(R15*0.05,0)</f>
        <v>0</v>
      </c>
      <c r="T15" s="21">
        <f t="shared" ref="T15:T25" si="8">IF(D15=0,0,1)</f>
        <v>0</v>
      </c>
      <c r="U15" s="112"/>
      <c r="V15" s="21">
        <f t="shared" ref="V15:V25" si="9">IF(C15=3,0,IF(L15=1,0,D15-U15))</f>
        <v>0</v>
      </c>
      <c r="W15" s="21">
        <f t="shared" ref="W15:W25" si="10">V15*1%</f>
        <v>0</v>
      </c>
      <c r="X15" s="21"/>
    </row>
    <row r="16" spans="1:24" x14ac:dyDescent="0.25">
      <c r="A16" s="111">
        <v>3</v>
      </c>
      <c r="B16" s="111"/>
      <c r="C16" s="111"/>
      <c r="D16" s="111"/>
      <c r="E16" s="122">
        <f>IF(C16=3,0,IF(D16&gt;0,введение!C$11,0))</f>
        <v>0</v>
      </c>
      <c r="F16" s="112"/>
      <c r="G16" s="21">
        <f t="shared" si="0"/>
        <v>0</v>
      </c>
      <c r="H16" s="21">
        <f t="shared" si="2"/>
        <v>0</v>
      </c>
      <c r="I16" s="21">
        <f t="shared" si="3"/>
        <v>0</v>
      </c>
      <c r="J16" s="112"/>
      <c r="K16" s="21">
        <f t="shared" si="4"/>
        <v>0</v>
      </c>
      <c r="L16" s="112"/>
      <c r="M16" s="21">
        <f t="shared" si="5"/>
        <v>0</v>
      </c>
      <c r="N16" s="112"/>
      <c r="O16" s="21">
        <f t="shared" si="6"/>
        <v>0</v>
      </c>
      <c r="P16" s="21">
        <f>IF(OR(O16&lt;=0,),0,MIN(MAX(введение!$C$11,O16),введение!$C$14))</f>
        <v>0</v>
      </c>
      <c r="Q16" s="21">
        <f t="shared" si="1"/>
        <v>0</v>
      </c>
      <c r="R16" s="112"/>
      <c r="S16" s="21">
        <f t="shared" si="7"/>
        <v>0</v>
      </c>
      <c r="T16" s="21">
        <f t="shared" si="8"/>
        <v>0</v>
      </c>
      <c r="U16" s="112"/>
      <c r="V16" s="21">
        <f t="shared" si="9"/>
        <v>0</v>
      </c>
      <c r="W16" s="21">
        <f t="shared" si="10"/>
        <v>0</v>
      </c>
      <c r="X16" s="21"/>
    </row>
    <row r="17" spans="1:24" x14ac:dyDescent="0.25">
      <c r="A17" s="111">
        <v>4</v>
      </c>
      <c r="B17" s="111"/>
      <c r="C17" s="111"/>
      <c r="D17" s="111"/>
      <c r="E17" s="122">
        <f>IF(C17=3,0,IF(D17&gt;0,введение!C$11,0))</f>
        <v>0</v>
      </c>
      <c r="F17" s="112"/>
      <c r="G17" s="21">
        <f>IF(C17=3,D17-F17,D17-F17-E17-M17)</f>
        <v>0</v>
      </c>
      <c r="H17" s="21">
        <f t="shared" si="2"/>
        <v>0</v>
      </c>
      <c r="I17" s="21">
        <f t="shared" si="3"/>
        <v>0</v>
      </c>
      <c r="J17" s="112"/>
      <c r="K17" s="21">
        <f t="shared" si="4"/>
        <v>0</v>
      </c>
      <c r="L17" s="112"/>
      <c r="M17" s="21">
        <f t="shared" si="5"/>
        <v>0</v>
      </c>
      <c r="N17" s="112"/>
      <c r="O17" s="21">
        <f t="shared" si="6"/>
        <v>0</v>
      </c>
      <c r="P17" s="21">
        <f>IF(OR(O17&lt;=0,),0,MIN(MAX(введение!$C$11,O17),введение!$C$14))</f>
        <v>0</v>
      </c>
      <c r="Q17" s="21">
        <f t="shared" si="1"/>
        <v>0</v>
      </c>
      <c r="R17" s="112"/>
      <c r="S17" s="21">
        <f t="shared" si="7"/>
        <v>0</v>
      </c>
      <c r="T17" s="21">
        <f t="shared" si="8"/>
        <v>0</v>
      </c>
      <c r="U17" s="112"/>
      <c r="V17" s="21">
        <f t="shared" si="9"/>
        <v>0</v>
      </c>
      <c r="W17" s="21">
        <f t="shared" si="10"/>
        <v>0</v>
      </c>
      <c r="X17" s="21"/>
    </row>
    <row r="18" spans="1:24" x14ac:dyDescent="0.25">
      <c r="A18" s="111">
        <v>5</v>
      </c>
      <c r="B18" s="111"/>
      <c r="C18" s="111"/>
      <c r="D18" s="111"/>
      <c r="E18" s="122">
        <f>IF(C18=3,0,IF(D18&gt;0,введение!C$11,0))</f>
        <v>0</v>
      </c>
      <c r="F18" s="112"/>
      <c r="G18" s="21">
        <f t="shared" ref="G18:G25" si="11">IF(C18=3,D18-F18,D18-F18-E18-M18)</f>
        <v>0</v>
      </c>
      <c r="H18" s="21">
        <f t="shared" si="2"/>
        <v>0</v>
      </c>
      <c r="I18" s="21">
        <f t="shared" si="3"/>
        <v>0</v>
      </c>
      <c r="J18" s="112"/>
      <c r="K18" s="21">
        <f t="shared" si="4"/>
        <v>0</v>
      </c>
      <c r="L18" s="112"/>
      <c r="M18" s="21">
        <f t="shared" si="5"/>
        <v>0</v>
      </c>
      <c r="N18" s="112"/>
      <c r="O18" s="21">
        <f t="shared" si="6"/>
        <v>0</v>
      </c>
      <c r="P18" s="21">
        <f>IF(OR(O18&lt;=0,),0,MIN(MAX(введение!$C$11,O18),введение!$C$14))</f>
        <v>0</v>
      </c>
      <c r="Q18" s="21">
        <f t="shared" si="1"/>
        <v>0</v>
      </c>
      <c r="R18" s="112"/>
      <c r="S18" s="21">
        <f t="shared" si="7"/>
        <v>0</v>
      </c>
      <c r="T18" s="21">
        <f t="shared" si="8"/>
        <v>0</v>
      </c>
      <c r="U18" s="112"/>
      <c r="V18" s="21">
        <f t="shared" si="9"/>
        <v>0</v>
      </c>
      <c r="W18" s="21">
        <f t="shared" si="10"/>
        <v>0</v>
      </c>
      <c r="X18" s="21"/>
    </row>
    <row r="19" spans="1:24" x14ac:dyDescent="0.25">
      <c r="A19" s="111">
        <v>6</v>
      </c>
      <c r="B19" s="111"/>
      <c r="C19" s="111"/>
      <c r="D19" s="111"/>
      <c r="E19" s="122">
        <f>IF(C19=3,0,IF(D19&gt;0,введение!C$11,0))</f>
        <v>0</v>
      </c>
      <c r="F19" s="112"/>
      <c r="G19" s="21">
        <f t="shared" si="11"/>
        <v>0</v>
      </c>
      <c r="H19" s="21">
        <f t="shared" si="2"/>
        <v>0</v>
      </c>
      <c r="I19" s="21">
        <f t="shared" si="3"/>
        <v>0</v>
      </c>
      <c r="J19" s="112"/>
      <c r="K19" s="21">
        <f t="shared" si="4"/>
        <v>0</v>
      </c>
      <c r="L19" s="112"/>
      <c r="M19" s="21">
        <f t="shared" si="5"/>
        <v>0</v>
      </c>
      <c r="N19" s="112"/>
      <c r="O19" s="21">
        <f t="shared" si="6"/>
        <v>0</v>
      </c>
      <c r="P19" s="21">
        <f>IF(OR(O19&lt;=0,),0,MIN(MAX(введение!$C$11,O19),введение!$C$14))</f>
        <v>0</v>
      </c>
      <c r="Q19" s="21">
        <f t="shared" si="1"/>
        <v>0</v>
      </c>
      <c r="R19" s="112"/>
      <c r="S19" s="21">
        <f t="shared" si="7"/>
        <v>0</v>
      </c>
      <c r="T19" s="21">
        <f t="shared" si="8"/>
        <v>0</v>
      </c>
      <c r="U19" s="112"/>
      <c r="V19" s="21">
        <f t="shared" si="9"/>
        <v>0</v>
      </c>
      <c r="W19" s="21">
        <f t="shared" si="10"/>
        <v>0</v>
      </c>
      <c r="X19" s="21"/>
    </row>
    <row r="20" spans="1:24" x14ac:dyDescent="0.25">
      <c r="A20" s="111">
        <v>7</v>
      </c>
      <c r="B20" s="111"/>
      <c r="C20" s="111"/>
      <c r="D20" s="111"/>
      <c r="E20" s="122">
        <f>IF(C20=3,0,IF(D20&gt;0,введение!C$11,0))</f>
        <v>0</v>
      </c>
      <c r="F20" s="112"/>
      <c r="G20" s="21">
        <f t="shared" si="11"/>
        <v>0</v>
      </c>
      <c r="H20" s="21">
        <f t="shared" si="2"/>
        <v>0</v>
      </c>
      <c r="I20" s="21">
        <f t="shared" si="3"/>
        <v>0</v>
      </c>
      <c r="J20" s="112"/>
      <c r="K20" s="21">
        <f t="shared" si="4"/>
        <v>0</v>
      </c>
      <c r="L20" s="112"/>
      <c r="M20" s="21">
        <f t="shared" si="5"/>
        <v>0</v>
      </c>
      <c r="N20" s="112"/>
      <c r="O20" s="21">
        <f t="shared" si="6"/>
        <v>0</v>
      </c>
      <c r="P20" s="21">
        <f>IF(OR(O20&lt;=0,),0,MIN(MAX(введение!$C$11,O20),введение!$C$14))</f>
        <v>0</v>
      </c>
      <c r="Q20" s="21">
        <f t="shared" si="1"/>
        <v>0</v>
      </c>
      <c r="R20" s="112"/>
      <c r="S20" s="21">
        <f t="shared" si="7"/>
        <v>0</v>
      </c>
      <c r="T20" s="21">
        <f t="shared" si="8"/>
        <v>0</v>
      </c>
      <c r="U20" s="112"/>
      <c r="V20" s="21">
        <f t="shared" si="9"/>
        <v>0</v>
      </c>
      <c r="W20" s="21">
        <f t="shared" si="10"/>
        <v>0</v>
      </c>
      <c r="X20" s="21"/>
    </row>
    <row r="21" spans="1:24" x14ac:dyDescent="0.25">
      <c r="A21" s="111">
        <v>8</v>
      </c>
      <c r="B21" s="111"/>
      <c r="C21" s="111"/>
      <c r="D21" s="111"/>
      <c r="E21" s="122">
        <f>IF(C21=3,0,IF(D21&gt;0,введение!C$11,0))</f>
        <v>0</v>
      </c>
      <c r="F21" s="112"/>
      <c r="G21" s="21">
        <f t="shared" si="11"/>
        <v>0</v>
      </c>
      <c r="H21" s="21">
        <f t="shared" si="2"/>
        <v>0</v>
      </c>
      <c r="I21" s="21">
        <f t="shared" si="3"/>
        <v>0</v>
      </c>
      <c r="J21" s="112"/>
      <c r="K21" s="21">
        <f t="shared" si="4"/>
        <v>0</v>
      </c>
      <c r="L21" s="112"/>
      <c r="M21" s="21">
        <f t="shared" si="5"/>
        <v>0</v>
      </c>
      <c r="N21" s="112"/>
      <c r="O21" s="21">
        <f t="shared" si="6"/>
        <v>0</v>
      </c>
      <c r="P21" s="21">
        <f>IF(OR(O21&lt;=0,),0,MIN(MAX(введение!$C$11,O21),введение!$C$14))</f>
        <v>0</v>
      </c>
      <c r="Q21" s="21">
        <f t="shared" si="1"/>
        <v>0</v>
      </c>
      <c r="R21" s="112"/>
      <c r="S21" s="21">
        <f t="shared" si="7"/>
        <v>0</v>
      </c>
      <c r="T21" s="21">
        <f t="shared" si="8"/>
        <v>0</v>
      </c>
      <c r="U21" s="112"/>
      <c r="V21" s="21">
        <f t="shared" si="9"/>
        <v>0</v>
      </c>
      <c r="W21" s="21">
        <f t="shared" si="10"/>
        <v>0</v>
      </c>
      <c r="X21" s="21"/>
    </row>
    <row r="22" spans="1:24" x14ac:dyDescent="0.25">
      <c r="A22" s="111">
        <v>9</v>
      </c>
      <c r="B22" s="111"/>
      <c r="C22" s="111"/>
      <c r="D22" s="111"/>
      <c r="E22" s="122">
        <f>IF(C22=3,0,IF(D22&gt;0,введение!C$11,0))</f>
        <v>0</v>
      </c>
      <c r="F22" s="112"/>
      <c r="G22" s="21">
        <f t="shared" si="11"/>
        <v>0</v>
      </c>
      <c r="H22" s="21">
        <f t="shared" si="2"/>
        <v>0</v>
      </c>
      <c r="I22" s="21">
        <f t="shared" si="3"/>
        <v>0</v>
      </c>
      <c r="J22" s="112"/>
      <c r="K22" s="21">
        <f t="shared" si="4"/>
        <v>0</v>
      </c>
      <c r="L22" s="112"/>
      <c r="M22" s="21">
        <f t="shared" si="5"/>
        <v>0</v>
      </c>
      <c r="N22" s="112"/>
      <c r="O22" s="21">
        <f t="shared" si="6"/>
        <v>0</v>
      </c>
      <c r="P22" s="21">
        <f>IF(OR(O22&lt;=0,),0,MIN(MAX(введение!$C$11,O22),введение!$C$14))</f>
        <v>0</v>
      </c>
      <c r="Q22" s="21">
        <f t="shared" si="1"/>
        <v>0</v>
      </c>
      <c r="R22" s="112"/>
      <c r="S22" s="21">
        <f t="shared" si="7"/>
        <v>0</v>
      </c>
      <c r="T22" s="21">
        <f t="shared" si="8"/>
        <v>0</v>
      </c>
      <c r="U22" s="112"/>
      <c r="V22" s="21">
        <f t="shared" si="9"/>
        <v>0</v>
      </c>
      <c r="W22" s="21">
        <f t="shared" si="10"/>
        <v>0</v>
      </c>
      <c r="X22" s="21"/>
    </row>
    <row r="23" spans="1:24" x14ac:dyDescent="0.25">
      <c r="A23" s="111">
        <v>10</v>
      </c>
      <c r="B23" s="111"/>
      <c r="C23" s="111"/>
      <c r="D23" s="111"/>
      <c r="E23" s="122">
        <f>IF(C23=3,0,IF(D23&gt;0,введение!C$11,0))</f>
        <v>0</v>
      </c>
      <c r="F23" s="112"/>
      <c r="G23" s="21">
        <f t="shared" si="11"/>
        <v>0</v>
      </c>
      <c r="H23" s="21">
        <f t="shared" si="2"/>
        <v>0</v>
      </c>
      <c r="I23" s="21">
        <f t="shared" si="3"/>
        <v>0</v>
      </c>
      <c r="J23" s="112"/>
      <c r="K23" s="21">
        <f t="shared" si="4"/>
        <v>0</v>
      </c>
      <c r="L23" s="112"/>
      <c r="M23" s="21">
        <f t="shared" si="5"/>
        <v>0</v>
      </c>
      <c r="N23" s="112"/>
      <c r="O23" s="21">
        <f t="shared" si="6"/>
        <v>0</v>
      </c>
      <c r="P23" s="21">
        <f>IF(OR(O23&lt;=0,),0,MIN(MAX(введение!$C$11,O23),введение!$C$14))</f>
        <v>0</v>
      </c>
      <c r="Q23" s="21">
        <f t="shared" si="1"/>
        <v>0</v>
      </c>
      <c r="R23" s="112"/>
      <c r="S23" s="21">
        <f t="shared" si="7"/>
        <v>0</v>
      </c>
      <c r="T23" s="21">
        <f t="shared" si="8"/>
        <v>0</v>
      </c>
      <c r="U23" s="112"/>
      <c r="V23" s="21">
        <f t="shared" si="9"/>
        <v>0</v>
      </c>
      <c r="W23" s="21">
        <f t="shared" si="10"/>
        <v>0</v>
      </c>
      <c r="X23" s="21"/>
    </row>
    <row r="24" spans="1:24" x14ac:dyDescent="0.25">
      <c r="A24" s="111">
        <v>11</v>
      </c>
      <c r="B24" s="111"/>
      <c r="C24" s="111"/>
      <c r="D24" s="111"/>
      <c r="E24" s="122">
        <f>IF(C24=3,0,IF(D24&gt;0,введение!C$11,0))</f>
        <v>0</v>
      </c>
      <c r="F24" s="112"/>
      <c r="G24" s="21">
        <f t="shared" si="11"/>
        <v>0</v>
      </c>
      <c r="H24" s="21">
        <f t="shared" si="2"/>
        <v>0</v>
      </c>
      <c r="I24" s="21">
        <f t="shared" si="3"/>
        <v>0</v>
      </c>
      <c r="J24" s="112"/>
      <c r="K24" s="21">
        <f t="shared" si="4"/>
        <v>0</v>
      </c>
      <c r="L24" s="112"/>
      <c r="M24" s="21">
        <f t="shared" si="5"/>
        <v>0</v>
      </c>
      <c r="N24" s="112"/>
      <c r="O24" s="21">
        <f t="shared" si="6"/>
        <v>0</v>
      </c>
      <c r="P24" s="21">
        <f>IF(OR(O24&lt;=0,),0,MIN(MAX(введение!$C$11,O24),введение!$C$14))</f>
        <v>0</v>
      </c>
      <c r="Q24" s="21">
        <f t="shared" si="1"/>
        <v>0</v>
      </c>
      <c r="R24" s="112"/>
      <c r="S24" s="21">
        <f t="shared" si="7"/>
        <v>0</v>
      </c>
      <c r="T24" s="21">
        <f t="shared" si="8"/>
        <v>0</v>
      </c>
      <c r="U24" s="112"/>
      <c r="V24" s="21">
        <f t="shared" si="9"/>
        <v>0</v>
      </c>
      <c r="W24" s="21">
        <f t="shared" si="10"/>
        <v>0</v>
      </c>
      <c r="X24" s="21"/>
    </row>
    <row r="25" spans="1:24" x14ac:dyDescent="0.25">
      <c r="A25" s="111">
        <v>12</v>
      </c>
      <c r="B25" s="111"/>
      <c r="C25" s="111"/>
      <c r="D25" s="111"/>
      <c r="E25" s="122">
        <f>IF(C25=3,0,IF(D25&gt;0,введение!C$11,0))</f>
        <v>0</v>
      </c>
      <c r="F25" s="112"/>
      <c r="G25" s="21">
        <f t="shared" si="11"/>
        <v>0</v>
      </c>
      <c r="H25" s="21">
        <f t="shared" si="2"/>
        <v>0</v>
      </c>
      <c r="I25" s="21">
        <f t="shared" si="3"/>
        <v>0</v>
      </c>
      <c r="J25" s="112"/>
      <c r="K25" s="21">
        <f t="shared" si="4"/>
        <v>0</v>
      </c>
      <c r="L25" s="112"/>
      <c r="M25" s="21">
        <f t="shared" si="5"/>
        <v>0</v>
      </c>
      <c r="N25" s="112"/>
      <c r="O25" s="21">
        <f t="shared" si="6"/>
        <v>0</v>
      </c>
      <c r="P25" s="21">
        <f>IF(OR(O25&lt;=0,),0,MIN(MAX(введение!$C$11,O25),введение!$C$14))</f>
        <v>0</v>
      </c>
      <c r="Q25" s="21">
        <f t="shared" si="1"/>
        <v>0</v>
      </c>
      <c r="R25" s="112"/>
      <c r="S25" s="21">
        <f t="shared" si="7"/>
        <v>0</v>
      </c>
      <c r="T25" s="21">
        <f t="shared" si="8"/>
        <v>0</v>
      </c>
      <c r="U25" s="112"/>
      <c r="V25" s="21">
        <f t="shared" si="9"/>
        <v>0</v>
      </c>
      <c r="W25" s="21">
        <f t="shared" si="10"/>
        <v>0</v>
      </c>
      <c r="X25" s="21"/>
    </row>
    <row r="26" spans="1:24" x14ac:dyDescent="0.25">
      <c r="A26" s="252" t="s">
        <v>81</v>
      </c>
      <c r="B26" s="253"/>
      <c r="C26" s="105"/>
      <c r="D26" s="22">
        <f>SUM(D14:D25)</f>
        <v>0</v>
      </c>
      <c r="E26" s="22">
        <f t="shared" ref="E26:S26" si="12">SUM(E14:E25)</f>
        <v>0</v>
      </c>
      <c r="F26" s="22">
        <f t="shared" si="12"/>
        <v>0</v>
      </c>
      <c r="G26" s="22">
        <f t="shared" si="12"/>
        <v>0</v>
      </c>
      <c r="H26" s="22">
        <f t="shared" si="12"/>
        <v>0</v>
      </c>
      <c r="I26" s="22">
        <f t="shared" si="12"/>
        <v>0</v>
      </c>
      <c r="J26" s="22">
        <f t="shared" si="12"/>
        <v>0</v>
      </c>
      <c r="K26" s="22">
        <f t="shared" si="12"/>
        <v>0</v>
      </c>
      <c r="L26" s="22">
        <f>SUM(L14:L25)</f>
        <v>0</v>
      </c>
      <c r="M26" s="22">
        <f>SUM(M14:M25)</f>
        <v>0</v>
      </c>
      <c r="N26" s="22">
        <f t="shared" si="12"/>
        <v>0</v>
      </c>
      <c r="O26" s="22">
        <f t="shared" si="12"/>
        <v>0</v>
      </c>
      <c r="P26" s="22">
        <f t="shared" si="12"/>
        <v>0</v>
      </c>
      <c r="Q26" s="22">
        <f>SUM(Q14:Q25)</f>
        <v>0</v>
      </c>
      <c r="R26" s="22">
        <f t="shared" si="12"/>
        <v>0</v>
      </c>
      <c r="S26" s="22">
        <f t="shared" si="12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7"/>
      <c r="B27" s="47"/>
      <c r="C27" s="48"/>
      <c r="D27" s="48"/>
    </row>
    <row r="28" spans="1:24" x14ac:dyDescent="0.25">
      <c r="A28" s="49" t="s">
        <v>70</v>
      </c>
      <c r="B28" s="40"/>
      <c r="C28"/>
      <c r="D28"/>
    </row>
    <row r="29" spans="1:24" x14ac:dyDescent="0.25">
      <c r="A29" s="40"/>
      <c r="B29" s="40"/>
      <c r="C29"/>
      <c r="D29"/>
    </row>
    <row r="30" spans="1:24" x14ac:dyDescent="0.25">
      <c r="A30" s="47"/>
      <c r="B30" s="47"/>
      <c r="C30" s="48"/>
      <c r="D30" s="48"/>
    </row>
    <row r="31" spans="1:24" x14ac:dyDescent="0.25">
      <c r="A31" s="49" t="s">
        <v>71</v>
      </c>
      <c r="B31" s="40"/>
      <c r="C31"/>
      <c r="D31"/>
    </row>
    <row r="32" spans="1:24" x14ac:dyDescent="0.25">
      <c r="A32" s="40"/>
      <c r="B32" s="40"/>
      <c r="C32"/>
      <c r="D32"/>
    </row>
    <row r="33" spans="1:4" x14ac:dyDescent="0.25">
      <c r="A33" s="47"/>
      <c r="B33" s="47"/>
      <c r="C33" s="48"/>
      <c r="D33" s="48"/>
    </row>
    <row r="34" spans="1:4" x14ac:dyDescent="0.25">
      <c r="A34" s="49" t="s">
        <v>82</v>
      </c>
      <c r="B34" s="40"/>
      <c r="C34"/>
      <c r="D34"/>
    </row>
    <row r="35" spans="1:4" x14ac:dyDescent="0.25">
      <c r="A35" s="40"/>
      <c r="B35" s="40"/>
      <c r="C35"/>
      <c r="D35"/>
    </row>
    <row r="36" spans="1:4" x14ac:dyDescent="0.25">
      <c r="A36" s="47"/>
      <c r="B36" s="47"/>
      <c r="C36" s="48"/>
      <c r="D36"/>
    </row>
    <row r="37" spans="1:4" x14ac:dyDescent="0.25">
      <c r="A37" s="49" t="s">
        <v>72</v>
      </c>
      <c r="B37" s="40"/>
      <c r="C37"/>
      <c r="D37"/>
    </row>
    <row r="38" spans="1:4" x14ac:dyDescent="0.25">
      <c r="A38" s="54"/>
      <c r="B38" s="54"/>
      <c r="C38" s="54"/>
      <c r="D38" s="54"/>
    </row>
  </sheetData>
  <mergeCells count="2">
    <mergeCell ref="A11:F11"/>
    <mergeCell ref="A26:B26"/>
  </mergeCells>
  <phoneticPr fontId="1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topLeftCell="A14" workbookViewId="0">
      <selection activeCell="E14" sqref="E14:E2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I2" s="19"/>
      <c r="Q2" s="18" t="s">
        <v>15</v>
      </c>
    </row>
    <row r="3" spans="1:24" x14ac:dyDescent="0.25">
      <c r="A3" s="20"/>
      <c r="B3" s="20"/>
      <c r="C3" s="20"/>
      <c r="D3" s="20"/>
    </row>
    <row r="4" spans="1:24" x14ac:dyDescent="0.25">
      <c r="A4" s="62" t="s">
        <v>75</v>
      </c>
      <c r="B4" s="48"/>
      <c r="C4" s="62"/>
      <c r="D4" s="62"/>
    </row>
    <row r="5" spans="1:24" x14ac:dyDescent="0.25">
      <c r="A5" s="39"/>
      <c r="B5" s="39"/>
      <c r="C5" s="39"/>
      <c r="D5" s="39"/>
    </row>
    <row r="6" spans="1:24" x14ac:dyDescent="0.25">
      <c r="A6" s="39">
        <v>1</v>
      </c>
      <c r="B6" s="62" t="s">
        <v>76</v>
      </c>
      <c r="C6" s="62"/>
      <c r="D6" s="62"/>
    </row>
    <row r="7" spans="1:24" x14ac:dyDescent="0.25">
      <c r="A7" s="39">
        <v>2</v>
      </c>
      <c r="B7" s="63" t="s">
        <v>16</v>
      </c>
      <c r="C7" s="63"/>
      <c r="D7" s="86">
        <f>'№ 910 Декларация '!D8</f>
        <v>0</v>
      </c>
    </row>
    <row r="8" spans="1:24" x14ac:dyDescent="0.25">
      <c r="A8" s="39">
        <v>3</v>
      </c>
      <c r="B8" s="62" t="s">
        <v>102</v>
      </c>
      <c r="C8" s="62"/>
      <c r="D8" s="62" t="str">
        <f>IF('№ 910 Декларация '!K12=1,"май","ноябрь")</f>
        <v>ноябрь</v>
      </c>
      <c r="E8" s="17">
        <f>'№ 910 Декларация '!N12</f>
        <v>2017</v>
      </c>
    </row>
    <row r="9" spans="1:24" x14ac:dyDescent="0.25">
      <c r="A9" s="54"/>
      <c r="B9" s="54"/>
      <c r="C9" s="54"/>
      <c r="D9" s="54"/>
      <c r="E9" s="54"/>
    </row>
    <row r="10" spans="1:24" ht="43.5" customHeight="1" x14ac:dyDescent="0.25">
      <c r="A10" s="251" t="s">
        <v>125</v>
      </c>
      <c r="B10" s="251"/>
      <c r="C10" s="251"/>
      <c r="D10" s="251"/>
      <c r="E10" s="251"/>
      <c r="F10" s="251"/>
    </row>
    <row r="11" spans="1:24" x14ac:dyDescent="0.25">
      <c r="A11" s="54"/>
      <c r="B11" s="54"/>
      <c r="C11" s="54"/>
      <c r="D11" s="54"/>
      <c r="E11" s="54"/>
    </row>
    <row r="12" spans="1:24" x14ac:dyDescent="0.25">
      <c r="A12" s="54"/>
      <c r="B12" s="54"/>
      <c r="C12" s="54"/>
      <c r="D12" s="54"/>
      <c r="E12" s="54"/>
    </row>
    <row r="13" spans="1:24" ht="153" x14ac:dyDescent="0.25">
      <c r="A13" s="64" t="s">
        <v>77</v>
      </c>
      <c r="B13" s="64" t="s">
        <v>78</v>
      </c>
      <c r="C13" s="42" t="s">
        <v>165</v>
      </c>
      <c r="D13" s="64" t="s">
        <v>79</v>
      </c>
      <c r="E13" s="64" t="s">
        <v>80</v>
      </c>
      <c r="F13" s="64" t="s">
        <v>85</v>
      </c>
      <c r="G13" s="64" t="s">
        <v>86</v>
      </c>
      <c r="H13" s="42" t="s">
        <v>166</v>
      </c>
      <c r="I13" s="42" t="s">
        <v>167</v>
      </c>
      <c r="J13" s="64" t="s">
        <v>87</v>
      </c>
      <c r="K13" s="64" t="s">
        <v>88</v>
      </c>
      <c r="L13" s="64" t="s">
        <v>114</v>
      </c>
      <c r="M13" s="64" t="s">
        <v>89</v>
      </c>
      <c r="N13" s="64" t="s">
        <v>90</v>
      </c>
      <c r="O13" s="64" t="s">
        <v>91</v>
      </c>
      <c r="P13" s="64" t="s">
        <v>92</v>
      </c>
      <c r="Q13" s="64" t="s">
        <v>93</v>
      </c>
      <c r="R13" s="64" t="s">
        <v>103</v>
      </c>
      <c r="S13" s="64" t="s">
        <v>104</v>
      </c>
      <c r="T13" s="64" t="s">
        <v>105</v>
      </c>
      <c r="U13" s="42" t="s">
        <v>151</v>
      </c>
      <c r="V13" s="42" t="s">
        <v>152</v>
      </c>
      <c r="W13" s="42" t="s">
        <v>155</v>
      </c>
      <c r="X13" s="42" t="s">
        <v>160</v>
      </c>
    </row>
    <row r="14" spans="1:24" x14ac:dyDescent="0.25">
      <c r="A14" s="111">
        <v>1</v>
      </c>
      <c r="B14" s="111"/>
      <c r="C14" s="111"/>
      <c r="D14" s="111"/>
      <c r="E14" s="122">
        <f>IF(C14=3,0,IF(D14&gt;0,введение!C$11,0))</f>
        <v>0</v>
      </c>
      <c r="F14" s="112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112"/>
      <c r="K14" s="21">
        <f>IF(C14=3,0,IF(L14=1,0,D14-J14))</f>
        <v>0</v>
      </c>
      <c r="L14" s="112"/>
      <c r="M14" s="21">
        <f>K14*10%</f>
        <v>0</v>
      </c>
      <c r="N14" s="112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 t="shared" ref="Q14:Q25" si="1">ROUND(P14*5%,0)</f>
        <v>0</v>
      </c>
      <c r="R14" s="112"/>
      <c r="S14" s="21">
        <f>ROUND(R14*0.05,0)</f>
        <v>0</v>
      </c>
      <c r="T14" s="21">
        <f>IF(D14=0,0,1)</f>
        <v>0</v>
      </c>
      <c r="U14" s="112"/>
      <c r="V14" s="21">
        <f>IF(C14=3,0,IF(L14=1,0,D14-U14))</f>
        <v>0</v>
      </c>
      <c r="W14" s="21">
        <f>V14*1%</f>
        <v>0</v>
      </c>
      <c r="X14" s="21"/>
    </row>
    <row r="15" spans="1:24" x14ac:dyDescent="0.25">
      <c r="A15" s="111">
        <v>2</v>
      </c>
      <c r="B15" s="111"/>
      <c r="C15" s="111"/>
      <c r="D15" s="111"/>
      <c r="E15" s="122">
        <f>IF(C15=3,0,IF(D15&gt;0,введение!C$11,0))</f>
        <v>0</v>
      </c>
      <c r="F15" s="112"/>
      <c r="G15" s="21">
        <f t="shared" si="0"/>
        <v>0</v>
      </c>
      <c r="H15" s="21">
        <f t="shared" ref="H15:H25" si="2">ROUND((IF(C15=1,G15*10%,0)),0)</f>
        <v>0</v>
      </c>
      <c r="I15" s="21">
        <f t="shared" ref="I15:I25" si="3">ROUND((IF(C15=1,0,G15*10%)),0)</f>
        <v>0</v>
      </c>
      <c r="J15" s="112"/>
      <c r="K15" s="21">
        <f t="shared" ref="K15:K25" si="4">IF(C15=3,0,IF(L15=1,0,D15-J15))</f>
        <v>0</v>
      </c>
      <c r="L15" s="112"/>
      <c r="M15" s="21">
        <f t="shared" ref="M15:M25" si="5">K15*10%</f>
        <v>0</v>
      </c>
      <c r="N15" s="112"/>
      <c r="O15" s="21">
        <f t="shared" ref="O15:O25" si="6">IF(C15=3,0,IF(L15=1,0,D15-M15-N15))</f>
        <v>0</v>
      </c>
      <c r="P15" s="21">
        <f>IF(OR(O15&lt;=0,),0,MIN(MAX(введение!$C$11,O15),введение!$C$14))</f>
        <v>0</v>
      </c>
      <c r="Q15" s="21">
        <f t="shared" si="1"/>
        <v>0</v>
      </c>
      <c r="R15" s="112"/>
      <c r="S15" s="21">
        <f t="shared" ref="S15:S25" si="7">ROUND(R15*0.05,0)</f>
        <v>0</v>
      </c>
      <c r="T15" s="21">
        <f t="shared" ref="T15:T25" si="8">IF(D15=0,0,1)</f>
        <v>0</v>
      </c>
      <c r="U15" s="112"/>
      <c r="V15" s="21">
        <f t="shared" ref="V15:V25" si="9">IF(C15=3,0,IF(L15=1,0,D15-U15))</f>
        <v>0</v>
      </c>
      <c r="W15" s="21">
        <f t="shared" ref="W15:W25" si="10">V15*1%</f>
        <v>0</v>
      </c>
      <c r="X15" s="21"/>
    </row>
    <row r="16" spans="1:24" x14ac:dyDescent="0.25">
      <c r="A16" s="111">
        <v>3</v>
      </c>
      <c r="B16" s="111"/>
      <c r="C16" s="111"/>
      <c r="D16" s="111"/>
      <c r="E16" s="122">
        <f>IF(C16=3,0,IF(D16&gt;0,введение!C$11,0))</f>
        <v>0</v>
      </c>
      <c r="F16" s="112"/>
      <c r="G16" s="21">
        <f t="shared" si="0"/>
        <v>0</v>
      </c>
      <c r="H16" s="21">
        <f t="shared" si="2"/>
        <v>0</v>
      </c>
      <c r="I16" s="21">
        <f t="shared" si="3"/>
        <v>0</v>
      </c>
      <c r="J16" s="112"/>
      <c r="K16" s="21">
        <f t="shared" si="4"/>
        <v>0</v>
      </c>
      <c r="L16" s="112"/>
      <c r="M16" s="21">
        <f t="shared" si="5"/>
        <v>0</v>
      </c>
      <c r="N16" s="112"/>
      <c r="O16" s="21">
        <f t="shared" si="6"/>
        <v>0</v>
      </c>
      <c r="P16" s="21">
        <f>IF(OR(O16&lt;=0,),0,MIN(MAX(введение!$C$11,O16),введение!$C$14))</f>
        <v>0</v>
      </c>
      <c r="Q16" s="21">
        <f t="shared" si="1"/>
        <v>0</v>
      </c>
      <c r="R16" s="112"/>
      <c r="S16" s="21">
        <f t="shared" si="7"/>
        <v>0</v>
      </c>
      <c r="T16" s="21">
        <f t="shared" si="8"/>
        <v>0</v>
      </c>
      <c r="U16" s="112"/>
      <c r="V16" s="21">
        <f t="shared" si="9"/>
        <v>0</v>
      </c>
      <c r="W16" s="21">
        <f t="shared" si="10"/>
        <v>0</v>
      </c>
      <c r="X16" s="21"/>
    </row>
    <row r="17" spans="1:24" x14ac:dyDescent="0.25">
      <c r="A17" s="111">
        <v>4</v>
      </c>
      <c r="B17" s="111"/>
      <c r="C17" s="111"/>
      <c r="D17" s="111"/>
      <c r="E17" s="122">
        <f>IF(C17=3,0,IF(D17&gt;0,введение!C$11,0))</f>
        <v>0</v>
      </c>
      <c r="F17" s="112"/>
      <c r="G17" s="21">
        <f>IF(C17=3,D17-F17,D17-F17-E17-M17)</f>
        <v>0</v>
      </c>
      <c r="H17" s="21">
        <f t="shared" si="2"/>
        <v>0</v>
      </c>
      <c r="I17" s="21">
        <f t="shared" si="3"/>
        <v>0</v>
      </c>
      <c r="J17" s="112"/>
      <c r="K17" s="21">
        <f t="shared" si="4"/>
        <v>0</v>
      </c>
      <c r="L17" s="112"/>
      <c r="M17" s="21">
        <f t="shared" si="5"/>
        <v>0</v>
      </c>
      <c r="N17" s="112"/>
      <c r="O17" s="21">
        <f t="shared" si="6"/>
        <v>0</v>
      </c>
      <c r="P17" s="21">
        <f>IF(OR(O17&lt;=0,),0,MIN(MAX(введение!$C$11,O17),введение!$C$14))</f>
        <v>0</v>
      </c>
      <c r="Q17" s="21">
        <f t="shared" si="1"/>
        <v>0</v>
      </c>
      <c r="R17" s="112"/>
      <c r="S17" s="21">
        <f t="shared" si="7"/>
        <v>0</v>
      </c>
      <c r="T17" s="21">
        <f t="shared" si="8"/>
        <v>0</v>
      </c>
      <c r="U17" s="112"/>
      <c r="V17" s="21">
        <f t="shared" si="9"/>
        <v>0</v>
      </c>
      <c r="W17" s="21">
        <f t="shared" si="10"/>
        <v>0</v>
      </c>
      <c r="X17" s="21"/>
    </row>
    <row r="18" spans="1:24" x14ac:dyDescent="0.25">
      <c r="A18" s="111">
        <v>5</v>
      </c>
      <c r="B18" s="111"/>
      <c r="C18" s="111"/>
      <c r="D18" s="111"/>
      <c r="E18" s="122">
        <f>IF(C18=3,0,IF(D18&gt;0,введение!C$11,0))</f>
        <v>0</v>
      </c>
      <c r="F18" s="112"/>
      <c r="G18" s="21">
        <f t="shared" ref="G18:G25" si="11">IF(C18=3,D18-F18,D18-F18-E18-M18)</f>
        <v>0</v>
      </c>
      <c r="H18" s="21">
        <f t="shared" si="2"/>
        <v>0</v>
      </c>
      <c r="I18" s="21">
        <f t="shared" si="3"/>
        <v>0</v>
      </c>
      <c r="J18" s="112"/>
      <c r="K18" s="21">
        <f t="shared" si="4"/>
        <v>0</v>
      </c>
      <c r="L18" s="112"/>
      <c r="M18" s="21">
        <f t="shared" si="5"/>
        <v>0</v>
      </c>
      <c r="N18" s="112"/>
      <c r="O18" s="21">
        <f t="shared" si="6"/>
        <v>0</v>
      </c>
      <c r="P18" s="21">
        <f>IF(OR(O18&lt;=0,),0,MIN(MAX(введение!$C$11,O18),введение!$C$14))</f>
        <v>0</v>
      </c>
      <c r="Q18" s="21">
        <f t="shared" si="1"/>
        <v>0</v>
      </c>
      <c r="R18" s="112"/>
      <c r="S18" s="21">
        <f t="shared" si="7"/>
        <v>0</v>
      </c>
      <c r="T18" s="21">
        <f t="shared" si="8"/>
        <v>0</v>
      </c>
      <c r="U18" s="112"/>
      <c r="V18" s="21">
        <f t="shared" si="9"/>
        <v>0</v>
      </c>
      <c r="W18" s="21">
        <f t="shared" si="10"/>
        <v>0</v>
      </c>
      <c r="X18" s="21"/>
    </row>
    <row r="19" spans="1:24" x14ac:dyDescent="0.25">
      <c r="A19" s="111">
        <v>6</v>
      </c>
      <c r="B19" s="111"/>
      <c r="C19" s="111"/>
      <c r="D19" s="111"/>
      <c r="E19" s="122">
        <f>IF(C19=3,0,IF(D19&gt;0,введение!C$11,0))</f>
        <v>0</v>
      </c>
      <c r="F19" s="112"/>
      <c r="G19" s="21">
        <f t="shared" si="11"/>
        <v>0</v>
      </c>
      <c r="H19" s="21">
        <f t="shared" si="2"/>
        <v>0</v>
      </c>
      <c r="I19" s="21">
        <f t="shared" si="3"/>
        <v>0</v>
      </c>
      <c r="J19" s="112"/>
      <c r="K19" s="21">
        <f t="shared" si="4"/>
        <v>0</v>
      </c>
      <c r="L19" s="112"/>
      <c r="M19" s="21">
        <f t="shared" si="5"/>
        <v>0</v>
      </c>
      <c r="N19" s="112"/>
      <c r="O19" s="21">
        <f t="shared" si="6"/>
        <v>0</v>
      </c>
      <c r="P19" s="21">
        <f>IF(OR(O19&lt;=0,),0,MIN(MAX(введение!$C$11,O19),введение!$C$14))</f>
        <v>0</v>
      </c>
      <c r="Q19" s="21">
        <f t="shared" si="1"/>
        <v>0</v>
      </c>
      <c r="R19" s="112"/>
      <c r="S19" s="21">
        <f t="shared" si="7"/>
        <v>0</v>
      </c>
      <c r="T19" s="21">
        <f t="shared" si="8"/>
        <v>0</v>
      </c>
      <c r="U19" s="112"/>
      <c r="V19" s="21">
        <f t="shared" si="9"/>
        <v>0</v>
      </c>
      <c r="W19" s="21">
        <f t="shared" si="10"/>
        <v>0</v>
      </c>
      <c r="X19" s="21"/>
    </row>
    <row r="20" spans="1:24" x14ac:dyDescent="0.25">
      <c r="A20" s="111">
        <v>7</v>
      </c>
      <c r="B20" s="111"/>
      <c r="C20" s="111"/>
      <c r="D20" s="111"/>
      <c r="E20" s="122">
        <f>IF(C20=3,0,IF(D20&gt;0,введение!C$11,0))</f>
        <v>0</v>
      </c>
      <c r="F20" s="112"/>
      <c r="G20" s="21">
        <f t="shared" si="11"/>
        <v>0</v>
      </c>
      <c r="H20" s="21">
        <f t="shared" si="2"/>
        <v>0</v>
      </c>
      <c r="I20" s="21">
        <f t="shared" si="3"/>
        <v>0</v>
      </c>
      <c r="J20" s="112"/>
      <c r="K20" s="21">
        <f t="shared" si="4"/>
        <v>0</v>
      </c>
      <c r="L20" s="112"/>
      <c r="M20" s="21">
        <f t="shared" si="5"/>
        <v>0</v>
      </c>
      <c r="N20" s="112"/>
      <c r="O20" s="21">
        <f t="shared" si="6"/>
        <v>0</v>
      </c>
      <c r="P20" s="21">
        <f>IF(OR(O20&lt;=0,),0,MIN(MAX(введение!$C$11,O20),введение!$C$14))</f>
        <v>0</v>
      </c>
      <c r="Q20" s="21">
        <f t="shared" si="1"/>
        <v>0</v>
      </c>
      <c r="R20" s="112"/>
      <c r="S20" s="21">
        <f t="shared" si="7"/>
        <v>0</v>
      </c>
      <c r="T20" s="21">
        <f t="shared" si="8"/>
        <v>0</v>
      </c>
      <c r="U20" s="112"/>
      <c r="V20" s="21">
        <f t="shared" si="9"/>
        <v>0</v>
      </c>
      <c r="W20" s="21">
        <f t="shared" si="10"/>
        <v>0</v>
      </c>
      <c r="X20" s="21"/>
    </row>
    <row r="21" spans="1:24" x14ac:dyDescent="0.25">
      <c r="A21" s="111">
        <v>8</v>
      </c>
      <c r="B21" s="111"/>
      <c r="C21" s="111"/>
      <c r="D21" s="111"/>
      <c r="E21" s="122">
        <f>IF(C21=3,0,IF(D21&gt;0,введение!C$11,0))</f>
        <v>0</v>
      </c>
      <c r="F21" s="112"/>
      <c r="G21" s="21">
        <f t="shared" si="11"/>
        <v>0</v>
      </c>
      <c r="H21" s="21">
        <f t="shared" si="2"/>
        <v>0</v>
      </c>
      <c r="I21" s="21">
        <f t="shared" si="3"/>
        <v>0</v>
      </c>
      <c r="J21" s="112"/>
      <c r="K21" s="21">
        <f t="shared" si="4"/>
        <v>0</v>
      </c>
      <c r="L21" s="112"/>
      <c r="M21" s="21">
        <f t="shared" si="5"/>
        <v>0</v>
      </c>
      <c r="N21" s="112"/>
      <c r="O21" s="21">
        <f t="shared" si="6"/>
        <v>0</v>
      </c>
      <c r="P21" s="21">
        <f>IF(OR(O21&lt;=0,),0,MIN(MAX(введение!$C$11,O21),введение!$C$14))</f>
        <v>0</v>
      </c>
      <c r="Q21" s="21">
        <f t="shared" si="1"/>
        <v>0</v>
      </c>
      <c r="R21" s="112"/>
      <c r="S21" s="21">
        <f t="shared" si="7"/>
        <v>0</v>
      </c>
      <c r="T21" s="21">
        <f t="shared" si="8"/>
        <v>0</v>
      </c>
      <c r="U21" s="112"/>
      <c r="V21" s="21">
        <f t="shared" si="9"/>
        <v>0</v>
      </c>
      <c r="W21" s="21">
        <f t="shared" si="10"/>
        <v>0</v>
      </c>
      <c r="X21" s="21"/>
    </row>
    <row r="22" spans="1:24" x14ac:dyDescent="0.25">
      <c r="A22" s="111">
        <v>9</v>
      </c>
      <c r="B22" s="111"/>
      <c r="C22" s="111"/>
      <c r="D22" s="111"/>
      <c r="E22" s="122">
        <f>IF(C22=3,0,IF(D22&gt;0,введение!C$11,0))</f>
        <v>0</v>
      </c>
      <c r="F22" s="112"/>
      <c r="G22" s="21">
        <f t="shared" si="11"/>
        <v>0</v>
      </c>
      <c r="H22" s="21">
        <f t="shared" si="2"/>
        <v>0</v>
      </c>
      <c r="I22" s="21">
        <f t="shared" si="3"/>
        <v>0</v>
      </c>
      <c r="J22" s="112"/>
      <c r="K22" s="21">
        <f t="shared" si="4"/>
        <v>0</v>
      </c>
      <c r="L22" s="112"/>
      <c r="M22" s="21">
        <f t="shared" si="5"/>
        <v>0</v>
      </c>
      <c r="N22" s="112"/>
      <c r="O22" s="21">
        <f t="shared" si="6"/>
        <v>0</v>
      </c>
      <c r="P22" s="21">
        <f>IF(OR(O22&lt;=0,),0,MIN(MAX(введение!$C$11,O22),введение!$C$14))</f>
        <v>0</v>
      </c>
      <c r="Q22" s="21">
        <f t="shared" si="1"/>
        <v>0</v>
      </c>
      <c r="R22" s="112"/>
      <c r="S22" s="21">
        <f t="shared" si="7"/>
        <v>0</v>
      </c>
      <c r="T22" s="21">
        <f t="shared" si="8"/>
        <v>0</v>
      </c>
      <c r="U22" s="112"/>
      <c r="V22" s="21">
        <f t="shared" si="9"/>
        <v>0</v>
      </c>
      <c r="W22" s="21">
        <f t="shared" si="10"/>
        <v>0</v>
      </c>
      <c r="X22" s="21"/>
    </row>
    <row r="23" spans="1:24" x14ac:dyDescent="0.25">
      <c r="A23" s="111">
        <v>10</v>
      </c>
      <c r="B23" s="111"/>
      <c r="C23" s="111"/>
      <c r="D23" s="111"/>
      <c r="E23" s="122">
        <f>IF(C23=3,0,IF(D23&gt;0,введение!C$11,0))</f>
        <v>0</v>
      </c>
      <c r="F23" s="112"/>
      <c r="G23" s="21">
        <f t="shared" si="11"/>
        <v>0</v>
      </c>
      <c r="H23" s="21">
        <f t="shared" si="2"/>
        <v>0</v>
      </c>
      <c r="I23" s="21">
        <f t="shared" si="3"/>
        <v>0</v>
      </c>
      <c r="J23" s="112"/>
      <c r="K23" s="21">
        <f t="shared" si="4"/>
        <v>0</v>
      </c>
      <c r="L23" s="112"/>
      <c r="M23" s="21">
        <f t="shared" si="5"/>
        <v>0</v>
      </c>
      <c r="N23" s="112"/>
      <c r="O23" s="21">
        <f t="shared" si="6"/>
        <v>0</v>
      </c>
      <c r="P23" s="21">
        <f>IF(OR(O23&lt;=0,),0,MIN(MAX(введение!$C$11,O23),введение!$C$14))</f>
        <v>0</v>
      </c>
      <c r="Q23" s="21">
        <f t="shared" si="1"/>
        <v>0</v>
      </c>
      <c r="R23" s="112"/>
      <c r="S23" s="21">
        <f t="shared" si="7"/>
        <v>0</v>
      </c>
      <c r="T23" s="21">
        <f t="shared" si="8"/>
        <v>0</v>
      </c>
      <c r="U23" s="112"/>
      <c r="V23" s="21">
        <f t="shared" si="9"/>
        <v>0</v>
      </c>
      <c r="W23" s="21">
        <f t="shared" si="10"/>
        <v>0</v>
      </c>
      <c r="X23" s="21"/>
    </row>
    <row r="24" spans="1:24" x14ac:dyDescent="0.25">
      <c r="A24" s="111">
        <v>11</v>
      </c>
      <c r="B24" s="111"/>
      <c r="C24" s="111"/>
      <c r="D24" s="111"/>
      <c r="E24" s="122">
        <f>IF(C24=3,0,IF(D24&gt;0,введение!C$11,0))</f>
        <v>0</v>
      </c>
      <c r="F24" s="112"/>
      <c r="G24" s="21">
        <f t="shared" si="11"/>
        <v>0</v>
      </c>
      <c r="H24" s="21">
        <f t="shared" si="2"/>
        <v>0</v>
      </c>
      <c r="I24" s="21">
        <f t="shared" si="3"/>
        <v>0</v>
      </c>
      <c r="J24" s="112"/>
      <c r="K24" s="21">
        <f t="shared" si="4"/>
        <v>0</v>
      </c>
      <c r="L24" s="112"/>
      <c r="M24" s="21">
        <f t="shared" si="5"/>
        <v>0</v>
      </c>
      <c r="N24" s="112"/>
      <c r="O24" s="21">
        <f t="shared" si="6"/>
        <v>0</v>
      </c>
      <c r="P24" s="21">
        <f>IF(OR(O24&lt;=0,),0,MIN(MAX(введение!$C$11,O24),введение!$C$14))</f>
        <v>0</v>
      </c>
      <c r="Q24" s="21">
        <f t="shared" si="1"/>
        <v>0</v>
      </c>
      <c r="R24" s="112"/>
      <c r="S24" s="21">
        <f t="shared" si="7"/>
        <v>0</v>
      </c>
      <c r="T24" s="21">
        <f t="shared" si="8"/>
        <v>0</v>
      </c>
      <c r="U24" s="112"/>
      <c r="V24" s="21">
        <f t="shared" si="9"/>
        <v>0</v>
      </c>
      <c r="W24" s="21">
        <f t="shared" si="10"/>
        <v>0</v>
      </c>
      <c r="X24" s="21"/>
    </row>
    <row r="25" spans="1:24" x14ac:dyDescent="0.25">
      <c r="A25" s="111">
        <v>12</v>
      </c>
      <c r="B25" s="111"/>
      <c r="C25" s="111"/>
      <c r="D25" s="111"/>
      <c r="E25" s="122">
        <f>IF(C25=3,0,IF(D25&gt;0,введение!C$11,0))</f>
        <v>0</v>
      </c>
      <c r="F25" s="112"/>
      <c r="G25" s="21">
        <f t="shared" si="11"/>
        <v>0</v>
      </c>
      <c r="H25" s="21">
        <f t="shared" si="2"/>
        <v>0</v>
      </c>
      <c r="I25" s="21">
        <f t="shared" si="3"/>
        <v>0</v>
      </c>
      <c r="J25" s="112"/>
      <c r="K25" s="21">
        <f t="shared" si="4"/>
        <v>0</v>
      </c>
      <c r="L25" s="112"/>
      <c r="M25" s="21">
        <f t="shared" si="5"/>
        <v>0</v>
      </c>
      <c r="N25" s="112"/>
      <c r="O25" s="21">
        <f t="shared" si="6"/>
        <v>0</v>
      </c>
      <c r="P25" s="21">
        <f>IF(OR(O25&lt;=0,),0,MIN(MAX(введение!$C$11,O25),введение!$C$14))</f>
        <v>0</v>
      </c>
      <c r="Q25" s="21">
        <f t="shared" si="1"/>
        <v>0</v>
      </c>
      <c r="R25" s="112"/>
      <c r="S25" s="21">
        <f t="shared" si="7"/>
        <v>0</v>
      </c>
      <c r="T25" s="21">
        <f t="shared" si="8"/>
        <v>0</v>
      </c>
      <c r="U25" s="112"/>
      <c r="V25" s="21">
        <f t="shared" si="9"/>
        <v>0</v>
      </c>
      <c r="W25" s="21">
        <f t="shared" si="10"/>
        <v>0</v>
      </c>
      <c r="X25" s="21"/>
    </row>
    <row r="26" spans="1:24" x14ac:dyDescent="0.25">
      <c r="A26" s="252" t="s">
        <v>81</v>
      </c>
      <c r="B26" s="253"/>
      <c r="C26" s="105"/>
      <c r="D26" s="22">
        <f>SUM(D14:D25)</f>
        <v>0</v>
      </c>
      <c r="E26" s="22">
        <f t="shared" ref="E26:S26" si="12">SUM(E14:E25)</f>
        <v>0</v>
      </c>
      <c r="F26" s="22">
        <f t="shared" si="12"/>
        <v>0</v>
      </c>
      <c r="G26" s="22">
        <f t="shared" si="12"/>
        <v>0</v>
      </c>
      <c r="H26" s="22">
        <f t="shared" si="12"/>
        <v>0</v>
      </c>
      <c r="I26" s="22">
        <f t="shared" si="12"/>
        <v>0</v>
      </c>
      <c r="J26" s="22">
        <f t="shared" si="12"/>
        <v>0</v>
      </c>
      <c r="K26" s="22">
        <f t="shared" si="12"/>
        <v>0</v>
      </c>
      <c r="L26" s="22">
        <f>SUM(L14:L25)</f>
        <v>0</v>
      </c>
      <c r="M26" s="22">
        <f>SUM(M14:M25)</f>
        <v>0</v>
      </c>
      <c r="N26" s="22">
        <f t="shared" si="12"/>
        <v>0</v>
      </c>
      <c r="O26" s="22">
        <f t="shared" si="12"/>
        <v>0</v>
      </c>
      <c r="P26" s="22">
        <f t="shared" si="12"/>
        <v>0</v>
      </c>
      <c r="Q26" s="22">
        <f>SUM(Q14:Q25)</f>
        <v>0</v>
      </c>
      <c r="R26" s="22">
        <f t="shared" si="12"/>
        <v>0</v>
      </c>
      <c r="S26" s="22">
        <f t="shared" si="12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7"/>
      <c r="B27" s="47"/>
      <c r="C27" s="48"/>
      <c r="D27" s="48"/>
    </row>
    <row r="28" spans="1:24" x14ac:dyDescent="0.25">
      <c r="A28" s="49" t="s">
        <v>70</v>
      </c>
      <c r="B28" s="40"/>
      <c r="C28"/>
      <c r="D28"/>
    </row>
    <row r="29" spans="1:24" x14ac:dyDescent="0.25">
      <c r="A29" s="40"/>
      <c r="B29" s="40"/>
      <c r="C29"/>
      <c r="D29"/>
    </row>
    <row r="30" spans="1:24" x14ac:dyDescent="0.25">
      <c r="A30" s="47"/>
      <c r="B30" s="47"/>
      <c r="C30" s="48"/>
      <c r="D30" s="48"/>
    </row>
    <row r="31" spans="1:24" x14ac:dyDescent="0.25">
      <c r="A31" s="49" t="s">
        <v>71</v>
      </c>
      <c r="B31" s="40"/>
      <c r="C31"/>
      <c r="D31"/>
    </row>
    <row r="32" spans="1:24" x14ac:dyDescent="0.25">
      <c r="A32" s="40"/>
      <c r="B32" s="40"/>
      <c r="C32"/>
      <c r="D32"/>
    </row>
    <row r="33" spans="1:4" x14ac:dyDescent="0.25">
      <c r="A33" s="47"/>
      <c r="B33" s="47"/>
      <c r="C33" s="48"/>
      <c r="D33" s="48"/>
    </row>
    <row r="34" spans="1:4" x14ac:dyDescent="0.25">
      <c r="A34" s="49" t="s">
        <v>82</v>
      </c>
      <c r="B34" s="40"/>
      <c r="C34"/>
      <c r="D34"/>
    </row>
    <row r="35" spans="1:4" x14ac:dyDescent="0.25">
      <c r="A35" s="40"/>
      <c r="B35" s="40"/>
      <c r="C35"/>
      <c r="D35"/>
    </row>
    <row r="36" spans="1:4" x14ac:dyDescent="0.25">
      <c r="A36" s="47"/>
      <c r="B36" s="47"/>
      <c r="C36" s="48"/>
      <c r="D36"/>
    </row>
    <row r="37" spans="1:4" x14ac:dyDescent="0.25">
      <c r="A37" s="49" t="s">
        <v>72</v>
      </c>
      <c r="B37" s="40"/>
      <c r="C37"/>
      <c r="D37"/>
    </row>
    <row r="38" spans="1:4" x14ac:dyDescent="0.25">
      <c r="A38" s="54"/>
      <c r="B38" s="54"/>
      <c r="C38" s="54"/>
      <c r="D38" s="54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topLeftCell="A13" workbookViewId="0">
      <selection activeCell="E14" sqref="E14:E2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D2" s="18" t="s">
        <v>15</v>
      </c>
      <c r="I2" s="19"/>
    </row>
    <row r="3" spans="1:24" x14ac:dyDescent="0.25">
      <c r="A3" s="20"/>
      <c r="B3" s="20"/>
      <c r="C3" s="20"/>
      <c r="D3" s="20"/>
    </row>
    <row r="4" spans="1:24" x14ac:dyDescent="0.25">
      <c r="A4" s="62" t="s">
        <v>75</v>
      </c>
      <c r="B4" s="48"/>
      <c r="C4" s="62"/>
      <c r="D4" s="62"/>
    </row>
    <row r="5" spans="1:24" x14ac:dyDescent="0.25">
      <c r="A5" s="39"/>
      <c r="B5" s="39"/>
      <c r="C5" s="39"/>
      <c r="D5" s="39"/>
    </row>
    <row r="6" spans="1:24" x14ac:dyDescent="0.25">
      <c r="A6" s="39">
        <v>1</v>
      </c>
      <c r="B6" s="62" t="s">
        <v>76</v>
      </c>
      <c r="C6" s="62"/>
      <c r="D6" s="62"/>
    </row>
    <row r="7" spans="1:24" x14ac:dyDescent="0.25">
      <c r="A7" s="39">
        <v>2</v>
      </c>
      <c r="B7" s="63" t="s">
        <v>16</v>
      </c>
      <c r="C7" s="63"/>
      <c r="D7" s="86">
        <f>'№ 910 Декларация '!D8</f>
        <v>0</v>
      </c>
    </row>
    <row r="8" spans="1:24" x14ac:dyDescent="0.25">
      <c r="A8" s="39">
        <v>3</v>
      </c>
      <c r="B8" s="62" t="s">
        <v>102</v>
      </c>
      <c r="C8" s="62"/>
      <c r="D8" s="62" t="str">
        <f>IF('№ 910 Декларация '!K12=1,"июнь","декабрь")</f>
        <v>декабрь</v>
      </c>
      <c r="E8" s="17">
        <f>'№ 910 Декларация '!N12</f>
        <v>2017</v>
      </c>
    </row>
    <row r="9" spans="1:24" x14ac:dyDescent="0.25">
      <c r="A9" s="54"/>
      <c r="B9" s="54"/>
      <c r="C9" s="54"/>
      <c r="D9" s="54"/>
      <c r="E9" s="54"/>
    </row>
    <row r="10" spans="1:24" ht="43.5" customHeight="1" x14ac:dyDescent="0.25">
      <c r="A10" s="251" t="s">
        <v>125</v>
      </c>
      <c r="B10" s="251"/>
      <c r="C10" s="251"/>
      <c r="D10" s="251"/>
      <c r="E10" s="251"/>
      <c r="F10" s="251"/>
    </row>
    <row r="11" spans="1:24" x14ac:dyDescent="0.25">
      <c r="A11" s="54"/>
      <c r="B11" s="54"/>
      <c r="C11" s="54"/>
      <c r="D11" s="54"/>
      <c r="E11" s="54"/>
    </row>
    <row r="12" spans="1:24" x14ac:dyDescent="0.25">
      <c r="A12" s="54"/>
      <c r="B12" s="54"/>
      <c r="C12" s="54"/>
      <c r="D12" s="54"/>
      <c r="E12" s="54"/>
    </row>
    <row r="13" spans="1:24" ht="153" x14ac:dyDescent="0.25">
      <c r="A13" s="64" t="s">
        <v>77</v>
      </c>
      <c r="B13" s="64" t="s">
        <v>78</v>
      </c>
      <c r="C13" s="42" t="s">
        <v>165</v>
      </c>
      <c r="D13" s="64" t="s">
        <v>79</v>
      </c>
      <c r="E13" s="64" t="s">
        <v>80</v>
      </c>
      <c r="F13" s="64" t="s">
        <v>85</v>
      </c>
      <c r="G13" s="64" t="s">
        <v>86</v>
      </c>
      <c r="H13" s="42" t="s">
        <v>166</v>
      </c>
      <c r="I13" s="42" t="s">
        <v>167</v>
      </c>
      <c r="J13" s="64" t="s">
        <v>87</v>
      </c>
      <c r="K13" s="64" t="s">
        <v>88</v>
      </c>
      <c r="L13" s="64" t="s">
        <v>114</v>
      </c>
      <c r="M13" s="64" t="s">
        <v>89</v>
      </c>
      <c r="N13" s="64" t="s">
        <v>90</v>
      </c>
      <c r="O13" s="64" t="s">
        <v>91</v>
      </c>
      <c r="P13" s="64" t="s">
        <v>92</v>
      </c>
      <c r="Q13" s="64" t="s">
        <v>93</v>
      </c>
      <c r="R13" s="64" t="s">
        <v>103</v>
      </c>
      <c r="S13" s="64" t="s">
        <v>104</v>
      </c>
      <c r="T13" s="64" t="s">
        <v>105</v>
      </c>
      <c r="U13" s="42" t="s">
        <v>151</v>
      </c>
      <c r="V13" s="42" t="s">
        <v>152</v>
      </c>
      <c r="W13" s="42" t="s">
        <v>155</v>
      </c>
      <c r="X13" s="42" t="s">
        <v>160</v>
      </c>
    </row>
    <row r="14" spans="1:24" x14ac:dyDescent="0.25">
      <c r="A14" s="111">
        <v>1</v>
      </c>
      <c r="B14" s="111"/>
      <c r="C14" s="111"/>
      <c r="D14" s="111"/>
      <c r="E14" s="122">
        <f>IF(C14=3,0,IF(D14&gt;0,введение!C$11,0))</f>
        <v>0</v>
      </c>
      <c r="F14" s="112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112"/>
      <c r="K14" s="21">
        <f>IF(C14=3,0,IF(L14=1,0,D14-J14))</f>
        <v>0</v>
      </c>
      <c r="L14" s="112"/>
      <c r="M14" s="21">
        <f>K14*10%</f>
        <v>0</v>
      </c>
      <c r="N14" s="112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 t="shared" ref="Q14:Q25" si="1">ROUND(P14*5%,0)</f>
        <v>0</v>
      </c>
      <c r="R14" s="112"/>
      <c r="S14" s="21">
        <f>ROUND(R14*0.05,0)</f>
        <v>0</v>
      </c>
      <c r="T14" s="21">
        <f>IF(D14=0,0,1)</f>
        <v>0</v>
      </c>
      <c r="U14" s="112"/>
      <c r="V14" s="21">
        <f>IF(C14=3,0,IF(L14=1,0,D14-U14))</f>
        <v>0</v>
      </c>
      <c r="W14" s="21">
        <f>V14*1%</f>
        <v>0</v>
      </c>
      <c r="X14" s="21"/>
    </row>
    <row r="15" spans="1:24" x14ac:dyDescent="0.25">
      <c r="A15" s="111">
        <v>2</v>
      </c>
      <c r="B15" s="111"/>
      <c r="C15" s="111"/>
      <c r="D15" s="111"/>
      <c r="E15" s="122">
        <f>IF(C15=3,0,IF(D15&gt;0,введение!C$11,0))</f>
        <v>0</v>
      </c>
      <c r="F15" s="112"/>
      <c r="G15" s="21">
        <f t="shared" si="0"/>
        <v>0</v>
      </c>
      <c r="H15" s="21">
        <f t="shared" ref="H15:H25" si="2">ROUND((IF(C15=1,G15*10%,0)),0)</f>
        <v>0</v>
      </c>
      <c r="I15" s="21">
        <f t="shared" ref="I15:I25" si="3">ROUND((IF(C15=1,0,G15*10%)),0)</f>
        <v>0</v>
      </c>
      <c r="J15" s="112"/>
      <c r="K15" s="21">
        <f t="shared" ref="K15:K25" si="4">IF(C15=3,0,IF(L15=1,0,D15-J15))</f>
        <v>0</v>
      </c>
      <c r="L15" s="112"/>
      <c r="M15" s="21">
        <f t="shared" ref="M15:M25" si="5">K15*10%</f>
        <v>0</v>
      </c>
      <c r="N15" s="112"/>
      <c r="O15" s="21">
        <f t="shared" ref="O15:O25" si="6">IF(C15=3,0,IF(L15=1,0,D15-M15-N15))</f>
        <v>0</v>
      </c>
      <c r="P15" s="21">
        <f>IF(OR(O15&lt;=0,),0,MIN(MAX(введение!$C$11,O15),введение!$C$14))</f>
        <v>0</v>
      </c>
      <c r="Q15" s="21">
        <f t="shared" si="1"/>
        <v>0</v>
      </c>
      <c r="R15" s="112"/>
      <c r="S15" s="21">
        <f t="shared" ref="S15:S25" si="7">ROUND(R15*0.05,0)</f>
        <v>0</v>
      </c>
      <c r="T15" s="21">
        <f t="shared" ref="T15:T25" si="8">IF(D15=0,0,1)</f>
        <v>0</v>
      </c>
      <c r="U15" s="112"/>
      <c r="V15" s="21">
        <f t="shared" ref="V15:V25" si="9">IF(C15=3,0,IF(L15=1,0,D15-U15))</f>
        <v>0</v>
      </c>
      <c r="W15" s="21">
        <f t="shared" ref="W15:W25" si="10">V15*1%</f>
        <v>0</v>
      </c>
      <c r="X15" s="21"/>
    </row>
    <row r="16" spans="1:24" x14ac:dyDescent="0.25">
      <c r="A16" s="111">
        <v>3</v>
      </c>
      <c r="B16" s="111"/>
      <c r="C16" s="111"/>
      <c r="D16" s="111"/>
      <c r="E16" s="122">
        <f>IF(C16=3,0,IF(D16&gt;0,введение!C$11,0))</f>
        <v>0</v>
      </c>
      <c r="F16" s="112"/>
      <c r="G16" s="21">
        <f t="shared" si="0"/>
        <v>0</v>
      </c>
      <c r="H16" s="21">
        <f t="shared" si="2"/>
        <v>0</v>
      </c>
      <c r="I16" s="21">
        <f t="shared" si="3"/>
        <v>0</v>
      </c>
      <c r="J16" s="112"/>
      <c r="K16" s="21">
        <f t="shared" si="4"/>
        <v>0</v>
      </c>
      <c r="L16" s="112"/>
      <c r="M16" s="21">
        <f t="shared" si="5"/>
        <v>0</v>
      </c>
      <c r="N16" s="112"/>
      <c r="O16" s="21">
        <f t="shared" si="6"/>
        <v>0</v>
      </c>
      <c r="P16" s="21">
        <f>IF(OR(O16&lt;=0,),0,MIN(MAX(введение!$C$11,O16),введение!$C$14))</f>
        <v>0</v>
      </c>
      <c r="Q16" s="21">
        <f t="shared" si="1"/>
        <v>0</v>
      </c>
      <c r="R16" s="112"/>
      <c r="S16" s="21">
        <f t="shared" si="7"/>
        <v>0</v>
      </c>
      <c r="T16" s="21">
        <f t="shared" si="8"/>
        <v>0</v>
      </c>
      <c r="U16" s="112"/>
      <c r="V16" s="21">
        <f t="shared" si="9"/>
        <v>0</v>
      </c>
      <c r="W16" s="21">
        <f t="shared" si="10"/>
        <v>0</v>
      </c>
      <c r="X16" s="21"/>
    </row>
    <row r="17" spans="1:24" x14ac:dyDescent="0.25">
      <c r="A17" s="111">
        <v>4</v>
      </c>
      <c r="B17" s="111"/>
      <c r="C17" s="111"/>
      <c r="D17" s="111"/>
      <c r="E17" s="122">
        <f>IF(C17=3,0,IF(D17&gt;0,введение!C$11,0))</f>
        <v>0</v>
      </c>
      <c r="F17" s="112"/>
      <c r="G17" s="21">
        <f>IF(C17=3,D17-F17,D17-F17-E17-M17)</f>
        <v>0</v>
      </c>
      <c r="H17" s="21">
        <f t="shared" si="2"/>
        <v>0</v>
      </c>
      <c r="I17" s="21">
        <f t="shared" si="3"/>
        <v>0</v>
      </c>
      <c r="J17" s="112"/>
      <c r="K17" s="21">
        <f t="shared" si="4"/>
        <v>0</v>
      </c>
      <c r="L17" s="112"/>
      <c r="M17" s="21">
        <f t="shared" si="5"/>
        <v>0</v>
      </c>
      <c r="N17" s="112"/>
      <c r="O17" s="21">
        <f t="shared" si="6"/>
        <v>0</v>
      </c>
      <c r="P17" s="21">
        <f>IF(OR(O17&lt;=0,),0,MIN(MAX(введение!$C$11,O17),введение!$C$14))</f>
        <v>0</v>
      </c>
      <c r="Q17" s="21">
        <f t="shared" si="1"/>
        <v>0</v>
      </c>
      <c r="R17" s="112"/>
      <c r="S17" s="21">
        <f t="shared" si="7"/>
        <v>0</v>
      </c>
      <c r="T17" s="21">
        <f t="shared" si="8"/>
        <v>0</v>
      </c>
      <c r="U17" s="112"/>
      <c r="V17" s="21">
        <f t="shared" si="9"/>
        <v>0</v>
      </c>
      <c r="W17" s="21">
        <f t="shared" si="10"/>
        <v>0</v>
      </c>
      <c r="X17" s="21"/>
    </row>
    <row r="18" spans="1:24" x14ac:dyDescent="0.25">
      <c r="A18" s="111">
        <v>5</v>
      </c>
      <c r="B18" s="111"/>
      <c r="C18" s="111"/>
      <c r="D18" s="111"/>
      <c r="E18" s="122">
        <f>IF(C18=3,0,IF(D18&gt;0,введение!C$11,0))</f>
        <v>0</v>
      </c>
      <c r="F18" s="112"/>
      <c r="G18" s="21">
        <f t="shared" ref="G18:G25" si="11">IF(C18=3,D18-F18,D18-F18-E18-M18)</f>
        <v>0</v>
      </c>
      <c r="H18" s="21">
        <f t="shared" si="2"/>
        <v>0</v>
      </c>
      <c r="I18" s="21">
        <f t="shared" si="3"/>
        <v>0</v>
      </c>
      <c r="J18" s="112"/>
      <c r="K18" s="21">
        <f t="shared" si="4"/>
        <v>0</v>
      </c>
      <c r="L18" s="112"/>
      <c r="M18" s="21">
        <f t="shared" si="5"/>
        <v>0</v>
      </c>
      <c r="N18" s="112"/>
      <c r="O18" s="21">
        <f t="shared" si="6"/>
        <v>0</v>
      </c>
      <c r="P18" s="21">
        <f>IF(OR(O18&lt;=0,),0,MIN(MAX(введение!$C$11,O18),введение!$C$14))</f>
        <v>0</v>
      </c>
      <c r="Q18" s="21">
        <f t="shared" si="1"/>
        <v>0</v>
      </c>
      <c r="R18" s="112"/>
      <c r="S18" s="21">
        <f t="shared" si="7"/>
        <v>0</v>
      </c>
      <c r="T18" s="21">
        <f t="shared" si="8"/>
        <v>0</v>
      </c>
      <c r="U18" s="112"/>
      <c r="V18" s="21">
        <f t="shared" si="9"/>
        <v>0</v>
      </c>
      <c r="W18" s="21">
        <f t="shared" si="10"/>
        <v>0</v>
      </c>
      <c r="X18" s="21"/>
    </row>
    <row r="19" spans="1:24" x14ac:dyDescent="0.25">
      <c r="A19" s="111">
        <v>6</v>
      </c>
      <c r="B19" s="111"/>
      <c r="C19" s="111"/>
      <c r="D19" s="111"/>
      <c r="E19" s="122">
        <f>IF(C19=3,0,IF(D19&gt;0,введение!C$11,0))</f>
        <v>0</v>
      </c>
      <c r="F19" s="112"/>
      <c r="G19" s="21">
        <f t="shared" si="11"/>
        <v>0</v>
      </c>
      <c r="H19" s="21">
        <f t="shared" si="2"/>
        <v>0</v>
      </c>
      <c r="I19" s="21">
        <f t="shared" si="3"/>
        <v>0</v>
      </c>
      <c r="J19" s="112"/>
      <c r="K19" s="21">
        <f t="shared" si="4"/>
        <v>0</v>
      </c>
      <c r="L19" s="112"/>
      <c r="M19" s="21">
        <f t="shared" si="5"/>
        <v>0</v>
      </c>
      <c r="N19" s="112"/>
      <c r="O19" s="21">
        <f t="shared" si="6"/>
        <v>0</v>
      </c>
      <c r="P19" s="21">
        <f>IF(OR(O19&lt;=0,),0,MIN(MAX(введение!$C$11,O19),введение!$C$14))</f>
        <v>0</v>
      </c>
      <c r="Q19" s="21">
        <f t="shared" si="1"/>
        <v>0</v>
      </c>
      <c r="R19" s="112"/>
      <c r="S19" s="21">
        <f t="shared" si="7"/>
        <v>0</v>
      </c>
      <c r="T19" s="21">
        <f t="shared" si="8"/>
        <v>0</v>
      </c>
      <c r="U19" s="112"/>
      <c r="V19" s="21">
        <f t="shared" si="9"/>
        <v>0</v>
      </c>
      <c r="W19" s="21">
        <f t="shared" si="10"/>
        <v>0</v>
      </c>
      <c r="X19" s="21"/>
    </row>
    <row r="20" spans="1:24" x14ac:dyDescent="0.25">
      <c r="A20" s="111">
        <v>7</v>
      </c>
      <c r="B20" s="111"/>
      <c r="C20" s="111"/>
      <c r="D20" s="111"/>
      <c r="E20" s="122">
        <f>IF(C20=3,0,IF(D20&gt;0,введение!C$11,0))</f>
        <v>0</v>
      </c>
      <c r="F20" s="112"/>
      <c r="G20" s="21">
        <f t="shared" si="11"/>
        <v>0</v>
      </c>
      <c r="H20" s="21">
        <f t="shared" si="2"/>
        <v>0</v>
      </c>
      <c r="I20" s="21">
        <f t="shared" si="3"/>
        <v>0</v>
      </c>
      <c r="J20" s="112"/>
      <c r="K20" s="21">
        <f t="shared" si="4"/>
        <v>0</v>
      </c>
      <c r="L20" s="112"/>
      <c r="M20" s="21">
        <f t="shared" si="5"/>
        <v>0</v>
      </c>
      <c r="N20" s="112"/>
      <c r="O20" s="21">
        <f t="shared" si="6"/>
        <v>0</v>
      </c>
      <c r="P20" s="21">
        <f>IF(OR(O20&lt;=0,),0,MIN(MAX(введение!$C$11,O20),введение!$C$14))</f>
        <v>0</v>
      </c>
      <c r="Q20" s="21">
        <f t="shared" si="1"/>
        <v>0</v>
      </c>
      <c r="R20" s="112"/>
      <c r="S20" s="21">
        <f t="shared" si="7"/>
        <v>0</v>
      </c>
      <c r="T20" s="21">
        <f t="shared" si="8"/>
        <v>0</v>
      </c>
      <c r="U20" s="112"/>
      <c r="V20" s="21">
        <f t="shared" si="9"/>
        <v>0</v>
      </c>
      <c r="W20" s="21">
        <f t="shared" si="10"/>
        <v>0</v>
      </c>
      <c r="X20" s="21"/>
    </row>
    <row r="21" spans="1:24" x14ac:dyDescent="0.25">
      <c r="A21" s="111">
        <v>8</v>
      </c>
      <c r="B21" s="111"/>
      <c r="C21" s="111"/>
      <c r="D21" s="111"/>
      <c r="E21" s="122">
        <f>IF(C21=3,0,IF(D21&gt;0,введение!C$11,0))</f>
        <v>0</v>
      </c>
      <c r="F21" s="112"/>
      <c r="G21" s="21">
        <f t="shared" si="11"/>
        <v>0</v>
      </c>
      <c r="H21" s="21">
        <f t="shared" si="2"/>
        <v>0</v>
      </c>
      <c r="I21" s="21">
        <f t="shared" si="3"/>
        <v>0</v>
      </c>
      <c r="J21" s="112"/>
      <c r="K21" s="21">
        <f t="shared" si="4"/>
        <v>0</v>
      </c>
      <c r="L21" s="112"/>
      <c r="M21" s="21">
        <f t="shared" si="5"/>
        <v>0</v>
      </c>
      <c r="N21" s="112"/>
      <c r="O21" s="21">
        <f t="shared" si="6"/>
        <v>0</v>
      </c>
      <c r="P21" s="21">
        <f>IF(OR(O21&lt;=0,),0,MIN(MAX(введение!$C$11,O21),введение!$C$14))</f>
        <v>0</v>
      </c>
      <c r="Q21" s="21">
        <f t="shared" si="1"/>
        <v>0</v>
      </c>
      <c r="R21" s="112"/>
      <c r="S21" s="21">
        <f t="shared" si="7"/>
        <v>0</v>
      </c>
      <c r="T21" s="21">
        <f t="shared" si="8"/>
        <v>0</v>
      </c>
      <c r="U21" s="112"/>
      <c r="V21" s="21">
        <f t="shared" si="9"/>
        <v>0</v>
      </c>
      <c r="W21" s="21">
        <f t="shared" si="10"/>
        <v>0</v>
      </c>
      <c r="X21" s="21"/>
    </row>
    <row r="22" spans="1:24" x14ac:dyDescent="0.25">
      <c r="A22" s="111">
        <v>9</v>
      </c>
      <c r="B22" s="111"/>
      <c r="C22" s="111"/>
      <c r="D22" s="111"/>
      <c r="E22" s="122">
        <f>IF(C22=3,0,IF(D22&gt;0,введение!C$11,0))</f>
        <v>0</v>
      </c>
      <c r="F22" s="112"/>
      <c r="G22" s="21">
        <f t="shared" si="11"/>
        <v>0</v>
      </c>
      <c r="H22" s="21">
        <f t="shared" si="2"/>
        <v>0</v>
      </c>
      <c r="I22" s="21">
        <f t="shared" si="3"/>
        <v>0</v>
      </c>
      <c r="J22" s="112"/>
      <c r="K22" s="21">
        <f t="shared" si="4"/>
        <v>0</v>
      </c>
      <c r="L22" s="112"/>
      <c r="M22" s="21">
        <f t="shared" si="5"/>
        <v>0</v>
      </c>
      <c r="N22" s="112"/>
      <c r="O22" s="21">
        <f t="shared" si="6"/>
        <v>0</v>
      </c>
      <c r="P22" s="21">
        <f>IF(OR(O22&lt;=0,),0,MIN(MAX(введение!$C$11,O22),введение!$C$14))</f>
        <v>0</v>
      </c>
      <c r="Q22" s="21">
        <f t="shared" si="1"/>
        <v>0</v>
      </c>
      <c r="R22" s="112"/>
      <c r="S22" s="21">
        <f t="shared" si="7"/>
        <v>0</v>
      </c>
      <c r="T22" s="21">
        <f t="shared" si="8"/>
        <v>0</v>
      </c>
      <c r="U22" s="112"/>
      <c r="V22" s="21">
        <f t="shared" si="9"/>
        <v>0</v>
      </c>
      <c r="W22" s="21">
        <f t="shared" si="10"/>
        <v>0</v>
      </c>
      <c r="X22" s="21"/>
    </row>
    <row r="23" spans="1:24" x14ac:dyDescent="0.25">
      <c r="A23" s="111">
        <v>10</v>
      </c>
      <c r="B23" s="111"/>
      <c r="C23" s="111"/>
      <c r="D23" s="111"/>
      <c r="E23" s="122">
        <f>IF(C23=3,0,IF(D23&gt;0,введение!C$11,0))</f>
        <v>0</v>
      </c>
      <c r="F23" s="112"/>
      <c r="G23" s="21">
        <f t="shared" si="11"/>
        <v>0</v>
      </c>
      <c r="H23" s="21">
        <f t="shared" si="2"/>
        <v>0</v>
      </c>
      <c r="I23" s="21">
        <f t="shared" si="3"/>
        <v>0</v>
      </c>
      <c r="J23" s="112"/>
      <c r="K23" s="21">
        <f t="shared" si="4"/>
        <v>0</v>
      </c>
      <c r="L23" s="112"/>
      <c r="M23" s="21">
        <f t="shared" si="5"/>
        <v>0</v>
      </c>
      <c r="N23" s="112"/>
      <c r="O23" s="21">
        <f t="shared" si="6"/>
        <v>0</v>
      </c>
      <c r="P23" s="21">
        <f>IF(OR(O23&lt;=0,),0,MIN(MAX(введение!$C$11,O23),введение!$C$14))</f>
        <v>0</v>
      </c>
      <c r="Q23" s="21">
        <f t="shared" si="1"/>
        <v>0</v>
      </c>
      <c r="R23" s="112"/>
      <c r="S23" s="21">
        <f t="shared" si="7"/>
        <v>0</v>
      </c>
      <c r="T23" s="21">
        <f t="shared" si="8"/>
        <v>0</v>
      </c>
      <c r="U23" s="112"/>
      <c r="V23" s="21">
        <f t="shared" si="9"/>
        <v>0</v>
      </c>
      <c r="W23" s="21">
        <f t="shared" si="10"/>
        <v>0</v>
      </c>
      <c r="X23" s="21"/>
    </row>
    <row r="24" spans="1:24" x14ac:dyDescent="0.25">
      <c r="A24" s="111">
        <v>11</v>
      </c>
      <c r="B24" s="111"/>
      <c r="C24" s="111"/>
      <c r="D24" s="111"/>
      <c r="E24" s="122">
        <f>IF(C24=3,0,IF(D24&gt;0,введение!C$11,0))</f>
        <v>0</v>
      </c>
      <c r="F24" s="112"/>
      <c r="G24" s="21">
        <f t="shared" si="11"/>
        <v>0</v>
      </c>
      <c r="H24" s="21">
        <f t="shared" si="2"/>
        <v>0</v>
      </c>
      <c r="I24" s="21">
        <f t="shared" si="3"/>
        <v>0</v>
      </c>
      <c r="J24" s="112"/>
      <c r="K24" s="21">
        <f t="shared" si="4"/>
        <v>0</v>
      </c>
      <c r="L24" s="112"/>
      <c r="M24" s="21">
        <f t="shared" si="5"/>
        <v>0</v>
      </c>
      <c r="N24" s="112"/>
      <c r="O24" s="21">
        <f t="shared" si="6"/>
        <v>0</v>
      </c>
      <c r="P24" s="21">
        <f>IF(OR(O24&lt;=0,),0,MIN(MAX(введение!$C$11,O24),введение!$C$14))</f>
        <v>0</v>
      </c>
      <c r="Q24" s="21">
        <f t="shared" si="1"/>
        <v>0</v>
      </c>
      <c r="R24" s="112"/>
      <c r="S24" s="21">
        <f t="shared" si="7"/>
        <v>0</v>
      </c>
      <c r="T24" s="21">
        <f t="shared" si="8"/>
        <v>0</v>
      </c>
      <c r="U24" s="112"/>
      <c r="V24" s="21">
        <f t="shared" si="9"/>
        <v>0</v>
      </c>
      <c r="W24" s="21">
        <f t="shared" si="10"/>
        <v>0</v>
      </c>
      <c r="X24" s="21"/>
    </row>
    <row r="25" spans="1:24" x14ac:dyDescent="0.25">
      <c r="A25" s="111">
        <v>12</v>
      </c>
      <c r="B25" s="111"/>
      <c r="C25" s="111"/>
      <c r="D25" s="111"/>
      <c r="E25" s="122">
        <f>IF(C25=3,0,IF(D25&gt;0,введение!C$11,0))</f>
        <v>0</v>
      </c>
      <c r="F25" s="112"/>
      <c r="G25" s="21">
        <f t="shared" si="11"/>
        <v>0</v>
      </c>
      <c r="H25" s="21">
        <f t="shared" si="2"/>
        <v>0</v>
      </c>
      <c r="I25" s="21">
        <f t="shared" si="3"/>
        <v>0</v>
      </c>
      <c r="J25" s="112"/>
      <c r="K25" s="21">
        <f t="shared" si="4"/>
        <v>0</v>
      </c>
      <c r="L25" s="112"/>
      <c r="M25" s="21">
        <f t="shared" si="5"/>
        <v>0</v>
      </c>
      <c r="N25" s="112"/>
      <c r="O25" s="21">
        <f t="shared" si="6"/>
        <v>0</v>
      </c>
      <c r="P25" s="21">
        <f>IF(OR(O25&lt;=0,),0,MIN(MAX(введение!$C$11,O25),введение!$C$14))</f>
        <v>0</v>
      </c>
      <c r="Q25" s="21">
        <f t="shared" si="1"/>
        <v>0</v>
      </c>
      <c r="R25" s="112"/>
      <c r="S25" s="21">
        <f t="shared" si="7"/>
        <v>0</v>
      </c>
      <c r="T25" s="21">
        <f t="shared" si="8"/>
        <v>0</v>
      </c>
      <c r="U25" s="112"/>
      <c r="V25" s="21">
        <f t="shared" si="9"/>
        <v>0</v>
      </c>
      <c r="W25" s="21">
        <f t="shared" si="10"/>
        <v>0</v>
      </c>
      <c r="X25" s="21"/>
    </row>
    <row r="26" spans="1:24" x14ac:dyDescent="0.25">
      <c r="A26" s="252" t="s">
        <v>81</v>
      </c>
      <c r="B26" s="253"/>
      <c r="C26" s="105"/>
      <c r="D26" s="22">
        <f>SUM(D14:D25)</f>
        <v>0</v>
      </c>
      <c r="E26" s="22">
        <f t="shared" ref="E26:S26" si="12">SUM(E14:E25)</f>
        <v>0</v>
      </c>
      <c r="F26" s="22">
        <f t="shared" si="12"/>
        <v>0</v>
      </c>
      <c r="G26" s="22">
        <f t="shared" si="12"/>
        <v>0</v>
      </c>
      <c r="H26" s="22">
        <f t="shared" si="12"/>
        <v>0</v>
      </c>
      <c r="I26" s="22">
        <f t="shared" si="12"/>
        <v>0</v>
      </c>
      <c r="J26" s="22">
        <f t="shared" si="12"/>
        <v>0</v>
      </c>
      <c r="K26" s="22">
        <f t="shared" si="12"/>
        <v>0</v>
      </c>
      <c r="L26" s="22">
        <f>SUM(L14:L25)</f>
        <v>0</v>
      </c>
      <c r="M26" s="22">
        <f>SUM(M14:M25)</f>
        <v>0</v>
      </c>
      <c r="N26" s="22">
        <f t="shared" si="12"/>
        <v>0</v>
      </c>
      <c r="O26" s="22">
        <f t="shared" si="12"/>
        <v>0</v>
      </c>
      <c r="P26" s="22">
        <f t="shared" si="12"/>
        <v>0</v>
      </c>
      <c r="Q26" s="22">
        <f>SUM(Q14:Q25)</f>
        <v>0</v>
      </c>
      <c r="R26" s="22">
        <f t="shared" si="12"/>
        <v>0</v>
      </c>
      <c r="S26" s="22">
        <f t="shared" si="12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7"/>
      <c r="B27" s="47"/>
      <c r="C27" s="48"/>
      <c r="D27" s="48"/>
    </row>
    <row r="28" spans="1:24" x14ac:dyDescent="0.25">
      <c r="A28" s="49" t="s">
        <v>70</v>
      </c>
      <c r="B28" s="40"/>
      <c r="C28"/>
      <c r="D28"/>
    </row>
    <row r="29" spans="1:24" x14ac:dyDescent="0.25">
      <c r="A29" s="40"/>
      <c r="B29" s="40"/>
      <c r="C29"/>
      <c r="D29"/>
    </row>
    <row r="30" spans="1:24" x14ac:dyDescent="0.25">
      <c r="A30" s="47"/>
      <c r="B30" s="47"/>
      <c r="C30" s="48"/>
      <c r="D30" s="48"/>
    </row>
    <row r="31" spans="1:24" x14ac:dyDescent="0.25">
      <c r="A31" s="49" t="s">
        <v>71</v>
      </c>
      <c r="B31" s="40"/>
      <c r="C31"/>
      <c r="D31"/>
    </row>
    <row r="32" spans="1:24" x14ac:dyDescent="0.25">
      <c r="A32" s="40"/>
      <c r="B32" s="40"/>
      <c r="C32"/>
      <c r="D32"/>
    </row>
    <row r="33" spans="1:4" x14ac:dyDescent="0.25">
      <c r="A33" s="47"/>
      <c r="B33" s="47"/>
      <c r="C33" s="48"/>
      <c r="D33" s="48"/>
    </row>
    <row r="34" spans="1:4" x14ac:dyDescent="0.25">
      <c r="A34" s="49" t="s">
        <v>82</v>
      </c>
      <c r="B34" s="40"/>
      <c r="C34"/>
      <c r="D34"/>
    </row>
    <row r="35" spans="1:4" x14ac:dyDescent="0.25">
      <c r="A35" s="40"/>
      <c r="B35" s="40"/>
      <c r="C35"/>
      <c r="D35"/>
    </row>
    <row r="36" spans="1:4" x14ac:dyDescent="0.25">
      <c r="A36" s="47"/>
      <c r="B36" s="47"/>
      <c r="C36" s="48"/>
      <c r="D36"/>
    </row>
    <row r="37" spans="1:4" x14ac:dyDescent="0.25">
      <c r="A37" s="49" t="s">
        <v>72</v>
      </c>
      <c r="B37" s="40"/>
      <c r="C37"/>
      <c r="D37"/>
    </row>
    <row r="38" spans="1:4" x14ac:dyDescent="0.25">
      <c r="A38" s="54"/>
      <c r="B38" s="54"/>
      <c r="C38" s="54"/>
      <c r="D38" s="54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topLeftCell="A7" workbookViewId="0">
      <selection activeCell="B15" sqref="B15"/>
    </sheetView>
  </sheetViews>
  <sheetFormatPr defaultColWidth="8.7109375" defaultRowHeight="15" x14ac:dyDescent="0.25"/>
  <cols>
    <col min="1" max="1" width="5.85546875" style="17" customWidth="1"/>
    <col min="2" max="2" width="36.140625" style="17" customWidth="1"/>
    <col min="3" max="3" width="17.5703125" style="17" customWidth="1"/>
    <col min="4" max="4" width="10.28515625" style="17" customWidth="1"/>
    <col min="5" max="5" width="23.7109375" style="17" customWidth="1"/>
    <col min="6" max="6" width="13.5703125" style="17" customWidth="1"/>
    <col min="7" max="7" width="14.28515625" style="17" customWidth="1"/>
    <col min="8" max="8" width="12.85546875" style="17" customWidth="1"/>
    <col min="9" max="9" width="18.85546875" style="17" customWidth="1"/>
    <col min="10" max="10" width="17.28515625" style="17" customWidth="1"/>
    <col min="11" max="11" width="11.85546875" style="17" customWidth="1"/>
    <col min="12" max="23" width="13.5703125" style="17" customWidth="1"/>
    <col min="24" max="16384" width="8.7109375" style="17"/>
  </cols>
  <sheetData>
    <row r="2" spans="1:23" x14ac:dyDescent="0.25">
      <c r="E2" s="18" t="s">
        <v>15</v>
      </c>
      <c r="J2" s="19"/>
      <c r="K2" s="19"/>
    </row>
    <row r="3" spans="1:23" x14ac:dyDescent="0.25">
      <c r="A3" s="20"/>
      <c r="B3" s="20"/>
      <c r="C3" s="20"/>
      <c r="D3" s="20"/>
      <c r="E3" s="20"/>
    </row>
    <row r="4" spans="1:23" x14ac:dyDescent="0.25">
      <c r="A4" s="62" t="s">
        <v>75</v>
      </c>
      <c r="B4" s="48"/>
      <c r="C4" s="62"/>
      <c r="D4" s="62"/>
      <c r="E4" s="62"/>
    </row>
    <row r="5" spans="1:23" x14ac:dyDescent="0.25">
      <c r="A5" s="39"/>
      <c r="B5" s="39"/>
      <c r="C5" s="39"/>
      <c r="D5" s="39"/>
      <c r="E5" s="39"/>
    </row>
    <row r="6" spans="1:23" x14ac:dyDescent="0.25">
      <c r="A6" s="39">
        <v>1</v>
      </c>
      <c r="B6" s="62" t="s">
        <v>76</v>
      </c>
      <c r="C6" s="62"/>
      <c r="D6" s="62"/>
      <c r="E6" s="62"/>
    </row>
    <row r="7" spans="1:23" x14ac:dyDescent="0.25">
      <c r="A7" s="39">
        <v>2</v>
      </c>
      <c r="B7" s="63" t="s">
        <v>16</v>
      </c>
      <c r="C7" s="63"/>
      <c r="D7" s="63"/>
      <c r="E7" s="86">
        <f>'№ 910 Декларация '!D8</f>
        <v>0</v>
      </c>
    </row>
    <row r="8" spans="1:23" x14ac:dyDescent="0.25">
      <c r="A8" s="39">
        <v>3</v>
      </c>
      <c r="B8" s="62" t="s">
        <v>178</v>
      </c>
      <c r="C8" s="62"/>
      <c r="D8" s="62"/>
      <c r="E8" s="62"/>
      <c r="F8" s="17">
        <f>'№ 910 Декларация '!K12</f>
        <v>2</v>
      </c>
      <c r="G8" s="17">
        <f>'№ 910 Декларация '!N12</f>
        <v>2017</v>
      </c>
      <c r="H8" s="17" t="s">
        <v>179</v>
      </c>
    </row>
    <row r="9" spans="1:23" x14ac:dyDescent="0.25">
      <c r="A9" s="54"/>
      <c r="B9" s="54"/>
      <c r="C9" s="54"/>
      <c r="D9" s="54"/>
      <c r="E9" s="54"/>
      <c r="F9" s="54"/>
    </row>
    <row r="10" spans="1:23" ht="43.5" customHeight="1" x14ac:dyDescent="0.25">
      <c r="A10" s="251" t="s">
        <v>180</v>
      </c>
      <c r="B10" s="251"/>
      <c r="C10" s="251"/>
      <c r="D10" s="251"/>
      <c r="E10" s="251"/>
      <c r="F10" s="251"/>
      <c r="G10" s="251"/>
    </row>
    <row r="11" spans="1:23" x14ac:dyDescent="0.25">
      <c r="A11" s="54"/>
      <c r="B11" s="54"/>
      <c r="C11" s="54"/>
      <c r="D11" s="54"/>
      <c r="E11" s="54"/>
    </row>
    <row r="12" spans="1:23" x14ac:dyDescent="0.25">
      <c r="A12" s="54"/>
      <c r="B12" s="54"/>
      <c r="C12" s="54"/>
      <c r="D12" s="54"/>
      <c r="E12" s="54"/>
    </row>
    <row r="13" spans="1:23" ht="114.75" x14ac:dyDescent="0.25">
      <c r="A13" s="64" t="s">
        <v>77</v>
      </c>
      <c r="B13" s="42" t="s">
        <v>181</v>
      </c>
      <c r="C13" s="42" t="s">
        <v>165</v>
      </c>
      <c r="D13" s="42" t="s">
        <v>185</v>
      </c>
      <c r="E13" s="42" t="s">
        <v>182</v>
      </c>
      <c r="F13" s="64" t="s">
        <v>85</v>
      </c>
      <c r="G13" s="64" t="s">
        <v>86</v>
      </c>
      <c r="H13" s="42" t="s">
        <v>183</v>
      </c>
      <c r="I13" s="42" t="s">
        <v>166</v>
      </c>
      <c r="J13" s="42" t="s">
        <v>167</v>
      </c>
      <c r="K13" s="42" t="s">
        <v>184</v>
      </c>
      <c r="L13" s="42" t="s">
        <v>166</v>
      </c>
      <c r="M13" s="42" t="s">
        <v>167</v>
      </c>
      <c r="N13" s="42" t="s">
        <v>166</v>
      </c>
      <c r="O13" s="42" t="s">
        <v>167</v>
      </c>
      <c r="P13" s="42" t="s">
        <v>166</v>
      </c>
      <c r="Q13" s="42" t="s">
        <v>167</v>
      </c>
      <c r="R13" s="42" t="s">
        <v>166</v>
      </c>
      <c r="S13" s="42" t="s">
        <v>167</v>
      </c>
      <c r="T13" s="42" t="s">
        <v>166</v>
      </c>
      <c r="U13" s="42" t="s">
        <v>167</v>
      </c>
      <c r="V13" s="42" t="s">
        <v>166</v>
      </c>
      <c r="W13" s="42" t="s">
        <v>167</v>
      </c>
    </row>
    <row r="14" spans="1:23" x14ac:dyDescent="0.25">
      <c r="A14" s="64"/>
      <c r="B14" s="42"/>
      <c r="C14" s="42"/>
      <c r="D14" s="42"/>
      <c r="E14" s="42"/>
      <c r="F14" s="64"/>
      <c r="G14" s="64"/>
      <c r="H14" s="42"/>
      <c r="I14" s="42"/>
      <c r="J14" s="42"/>
      <c r="K14" s="42"/>
      <c r="L14" s="254" t="str">
        <f>IF('№ 910 Декларация '!K12=1,"январь","июль")</f>
        <v>июль</v>
      </c>
      <c r="M14" s="254"/>
      <c r="N14" s="254" t="str">
        <f>IF('№ 910 Декларация '!K12=1,"февраль","август")</f>
        <v>август</v>
      </c>
      <c r="O14" s="254"/>
      <c r="P14" s="254" t="str">
        <f>IF('№ 910 Декларация '!K12=1,"март","сентябрь")</f>
        <v>сентябрь</v>
      </c>
      <c r="Q14" s="254"/>
      <c r="R14" s="254" t="str">
        <f>IF('№ 910 Декларация '!K12=1,"апрель","октябрь")</f>
        <v>октябрь</v>
      </c>
      <c r="S14" s="254"/>
      <c r="T14" s="254" t="str">
        <f>IF('№ 910 Декларация '!K12=1,"май","ноябрь")</f>
        <v>ноябрь</v>
      </c>
      <c r="U14" s="254"/>
      <c r="V14" s="254" t="str">
        <f>IF('№ 910 Декларация '!K12=1,"июнь","декабрь")</f>
        <v>декабрь</v>
      </c>
      <c r="W14" s="254"/>
    </row>
    <row r="15" spans="1:23" x14ac:dyDescent="0.25">
      <c r="A15" s="111">
        <v>1</v>
      </c>
      <c r="B15" s="111"/>
      <c r="C15" s="111"/>
      <c r="D15" s="111"/>
      <c r="E15" s="111"/>
      <c r="F15" s="112"/>
      <c r="G15" s="21">
        <f>E15-F15</f>
        <v>0</v>
      </c>
      <c r="H15" s="114">
        <f t="shared" ref="H15:H26" si="0">IF(E15&lt;=0,0,IF(C15=3,15%,5%))</f>
        <v>0</v>
      </c>
      <c r="I15" s="21">
        <f t="shared" ref="I15:I26" si="1">IF(C15=1,G15*H15,0)</f>
        <v>0</v>
      </c>
      <c r="J15" s="21">
        <f t="shared" ref="J15:J26" si="2">IF(C15=1,0,G15*H15)</f>
        <v>0</v>
      </c>
      <c r="K15" s="21" t="str">
        <f>IF(E15&lt;=0,"",IF(D15&lt;=0,"УКАЖИТЕ НОМЕР МЕСЯЦА ",IF('№ 910 Декларация '!K$12=1,IF(D15&gt;6,"ИСПРАВЬТЕ МЕСЯЦ",D15),IF(D15&lt;7,"ИСПРАВЬТЕ МЕСЯЦ",IF(D15&gt;12,"ИСПРАВЬТЕ МЕСЯЦ",D15-6)))))</f>
        <v/>
      </c>
      <c r="L15" s="21">
        <f>IF($K15=1,$I15,0)</f>
        <v>0</v>
      </c>
      <c r="M15" s="21">
        <f>IF($K15=1,$J15,0)</f>
        <v>0</v>
      </c>
      <c r="N15" s="21">
        <f>IF($K15=2,$I15,0)</f>
        <v>0</v>
      </c>
      <c r="O15" s="21">
        <f>IF($K15=2,$J15,0)</f>
        <v>0</v>
      </c>
      <c r="P15" s="21">
        <f>IF($K15=3,$I15,0)</f>
        <v>0</v>
      </c>
      <c r="Q15" s="21">
        <f>IF($K15=3,$J15,0)</f>
        <v>0</v>
      </c>
      <c r="R15" s="21">
        <f>IF($K15=4,$I15,0)</f>
        <v>0</v>
      </c>
      <c r="S15" s="21">
        <f>IF($K15=4,$J15,0)</f>
        <v>0</v>
      </c>
      <c r="T15" s="21">
        <f>IF($K15=5,$I15,0)</f>
        <v>0</v>
      </c>
      <c r="U15" s="21">
        <f>IF($K15=5,$J15,0)</f>
        <v>0</v>
      </c>
      <c r="V15" s="21">
        <f>IF($K15=6,$I15,0)</f>
        <v>0</v>
      </c>
      <c r="W15" s="21">
        <f>IF($K15=6,$J15,0)</f>
        <v>0</v>
      </c>
    </row>
    <row r="16" spans="1:23" x14ac:dyDescent="0.25">
      <c r="A16" s="111">
        <v>2</v>
      </c>
      <c r="B16" s="111"/>
      <c r="C16" s="111"/>
      <c r="D16" s="111"/>
      <c r="E16" s="111"/>
      <c r="F16" s="112"/>
      <c r="G16" s="21">
        <f t="shared" ref="G16:G26" si="3">E16-F16</f>
        <v>0</v>
      </c>
      <c r="H16" s="114">
        <f t="shared" si="0"/>
        <v>0</v>
      </c>
      <c r="I16" s="21">
        <f t="shared" si="1"/>
        <v>0</v>
      </c>
      <c r="J16" s="21">
        <f t="shared" si="2"/>
        <v>0</v>
      </c>
      <c r="K16" s="21" t="str">
        <f>IF(E16&lt;=0,"",IF(D16&lt;=0,"УКАЖИТЕ НОМЕР МЕСЯЦА ",IF('№ 910 Декларация '!K$12=1,IF(D16&gt;6,"ИСПРАВЬТЕ МЕСЯЦ",D16),IF(D16&lt;7,"ИСПРАВЬТЕ МЕСЯЦ",IF(D16&gt;12,"ИСПРАВЬТЕ МЕСЯЦ",D16-6)))))</f>
        <v/>
      </c>
      <c r="L16" s="21">
        <f t="shared" ref="L16:L26" si="4">IF($K16=1,$I16,0)</f>
        <v>0</v>
      </c>
      <c r="M16" s="21">
        <f t="shared" ref="M16:M26" si="5">IF($K16=1,$J16,0)</f>
        <v>0</v>
      </c>
      <c r="N16" s="21">
        <f t="shared" ref="N16:N26" si="6">IF($K16=2,$I16,0)</f>
        <v>0</v>
      </c>
      <c r="O16" s="21">
        <f t="shared" ref="O16:O26" si="7">IF($K16=2,$J16,0)</f>
        <v>0</v>
      </c>
      <c r="P16" s="21">
        <f t="shared" ref="P16:P26" si="8">IF($K16=3,$I16,0)</f>
        <v>0</v>
      </c>
      <c r="Q16" s="21">
        <f t="shared" ref="Q16:Q26" si="9">IF($K16=3,$J16,0)</f>
        <v>0</v>
      </c>
      <c r="R16" s="21">
        <f t="shared" ref="R16:R26" si="10">IF($K16=4,$I16,0)</f>
        <v>0</v>
      </c>
      <c r="S16" s="21">
        <f t="shared" ref="S16:S26" si="11">IF($K16=4,$J16,0)</f>
        <v>0</v>
      </c>
      <c r="T16" s="21">
        <f t="shared" ref="T16:T26" si="12">IF($K16=5,$I16,0)</f>
        <v>0</v>
      </c>
      <c r="U16" s="21">
        <f t="shared" ref="U16:U26" si="13">IF($K16=5,$J16,0)</f>
        <v>0</v>
      </c>
      <c r="V16" s="21">
        <f t="shared" ref="V16:V26" si="14">IF($K16=6,$I16,0)</f>
        <v>0</v>
      </c>
      <c r="W16" s="21">
        <f t="shared" ref="W16:W26" si="15">IF($K16=6,$J16,0)</f>
        <v>0</v>
      </c>
    </row>
    <row r="17" spans="1:23" x14ac:dyDescent="0.25">
      <c r="A17" s="111">
        <v>3</v>
      </c>
      <c r="B17" s="111"/>
      <c r="C17" s="111"/>
      <c r="D17" s="111"/>
      <c r="E17" s="111"/>
      <c r="F17" s="112"/>
      <c r="G17" s="21">
        <f t="shared" si="3"/>
        <v>0</v>
      </c>
      <c r="H17" s="114">
        <f t="shared" si="0"/>
        <v>0</v>
      </c>
      <c r="I17" s="21">
        <f t="shared" si="1"/>
        <v>0</v>
      </c>
      <c r="J17" s="21">
        <f t="shared" si="2"/>
        <v>0</v>
      </c>
      <c r="K17" s="21" t="str">
        <f>IF(E17&lt;=0,"",IF(D17&lt;=0,"УКАЖИТЕ НОМЕР МЕСЯЦА ",IF('№ 910 Декларация '!K$12=1,IF(D17&gt;6,"ИСПРАВЬТЕ МЕСЯЦ",D17),IF(D17&lt;7,"ИСПРАВЬТЕ МЕСЯЦ",IF(D17&gt;12,"ИСПРАВЬТЕ МЕСЯЦ",D17-6)))))</f>
        <v/>
      </c>
      <c r="L17" s="21">
        <f t="shared" si="4"/>
        <v>0</v>
      </c>
      <c r="M17" s="21">
        <f t="shared" si="5"/>
        <v>0</v>
      </c>
      <c r="N17" s="21">
        <f t="shared" si="6"/>
        <v>0</v>
      </c>
      <c r="O17" s="21">
        <f t="shared" si="7"/>
        <v>0</v>
      </c>
      <c r="P17" s="21">
        <f t="shared" si="8"/>
        <v>0</v>
      </c>
      <c r="Q17" s="21">
        <f t="shared" si="9"/>
        <v>0</v>
      </c>
      <c r="R17" s="21">
        <f t="shared" si="10"/>
        <v>0</v>
      </c>
      <c r="S17" s="21">
        <f t="shared" si="11"/>
        <v>0</v>
      </c>
      <c r="T17" s="21">
        <f t="shared" si="12"/>
        <v>0</v>
      </c>
      <c r="U17" s="21">
        <f t="shared" si="13"/>
        <v>0</v>
      </c>
      <c r="V17" s="21">
        <f t="shared" si="14"/>
        <v>0</v>
      </c>
      <c r="W17" s="21">
        <f t="shared" si="15"/>
        <v>0</v>
      </c>
    </row>
    <row r="18" spans="1:23" x14ac:dyDescent="0.25">
      <c r="A18" s="111">
        <v>4</v>
      </c>
      <c r="B18" s="111"/>
      <c r="C18" s="111"/>
      <c r="D18" s="111"/>
      <c r="E18" s="111"/>
      <c r="F18" s="112"/>
      <c r="G18" s="21">
        <f t="shared" si="3"/>
        <v>0</v>
      </c>
      <c r="H18" s="114">
        <f t="shared" si="0"/>
        <v>0</v>
      </c>
      <c r="I18" s="21">
        <f t="shared" si="1"/>
        <v>0</v>
      </c>
      <c r="J18" s="21">
        <f t="shared" si="2"/>
        <v>0</v>
      </c>
      <c r="K18" s="21" t="str">
        <f>IF(E18&lt;=0,"",IF(D18&lt;=0,"УКАЖИТЕ НОМЕР МЕСЯЦА ",IF('№ 910 Декларация '!K$12=1,IF(D18&gt;6,"ИСПРАВЬТЕ МЕСЯЦ",D18),IF(D18&lt;7,"ИСПРАВЬТЕ МЕСЯЦ",IF(D18&gt;12,"ИСПРАВЬТЕ МЕСЯЦ",D18-6)))))</f>
        <v/>
      </c>
      <c r="L18" s="21">
        <f t="shared" si="4"/>
        <v>0</v>
      </c>
      <c r="M18" s="21">
        <f t="shared" si="5"/>
        <v>0</v>
      </c>
      <c r="N18" s="21">
        <f t="shared" si="6"/>
        <v>0</v>
      </c>
      <c r="O18" s="21">
        <f t="shared" si="7"/>
        <v>0</v>
      </c>
      <c r="P18" s="21">
        <f t="shared" si="8"/>
        <v>0</v>
      </c>
      <c r="Q18" s="21">
        <f t="shared" si="9"/>
        <v>0</v>
      </c>
      <c r="R18" s="21">
        <f t="shared" si="10"/>
        <v>0</v>
      </c>
      <c r="S18" s="21">
        <f t="shared" si="11"/>
        <v>0</v>
      </c>
      <c r="T18" s="21">
        <f t="shared" si="12"/>
        <v>0</v>
      </c>
      <c r="U18" s="21">
        <f t="shared" si="13"/>
        <v>0</v>
      </c>
      <c r="V18" s="21">
        <f t="shared" si="14"/>
        <v>0</v>
      </c>
      <c r="W18" s="21">
        <f t="shared" si="15"/>
        <v>0</v>
      </c>
    </row>
    <row r="19" spans="1:23" x14ac:dyDescent="0.25">
      <c r="A19" s="111">
        <v>5</v>
      </c>
      <c r="B19" s="111"/>
      <c r="C19" s="111"/>
      <c r="D19" s="111"/>
      <c r="E19" s="111"/>
      <c r="F19" s="112"/>
      <c r="G19" s="21">
        <f t="shared" si="3"/>
        <v>0</v>
      </c>
      <c r="H19" s="114">
        <f t="shared" si="0"/>
        <v>0</v>
      </c>
      <c r="I19" s="21">
        <f t="shared" si="1"/>
        <v>0</v>
      </c>
      <c r="J19" s="21">
        <f t="shared" si="2"/>
        <v>0</v>
      </c>
      <c r="K19" s="21" t="str">
        <f>IF(E19&lt;=0,"",IF(D19&lt;=0,"УКАЖИТЕ НОМЕР МЕСЯЦА ",IF('№ 910 Декларация '!K16=1,IF(D19&gt;6,"ИСПРАВЬТЕ МЕСЯЦ",D19),IF(D19&lt;7,"ИСПРАВЬТЕ МЕСЯЦ",IF(D19&gt;12,"ИСПРАВЬТЕ МЕСЯЦ",D19-6)))))</f>
        <v/>
      </c>
      <c r="L19" s="21">
        <f t="shared" si="4"/>
        <v>0</v>
      </c>
      <c r="M19" s="21">
        <f t="shared" si="5"/>
        <v>0</v>
      </c>
      <c r="N19" s="21">
        <f t="shared" si="6"/>
        <v>0</v>
      </c>
      <c r="O19" s="21">
        <f t="shared" si="7"/>
        <v>0</v>
      </c>
      <c r="P19" s="21">
        <f t="shared" si="8"/>
        <v>0</v>
      </c>
      <c r="Q19" s="21">
        <f t="shared" si="9"/>
        <v>0</v>
      </c>
      <c r="R19" s="21">
        <f t="shared" si="10"/>
        <v>0</v>
      </c>
      <c r="S19" s="21">
        <f t="shared" si="11"/>
        <v>0</v>
      </c>
      <c r="T19" s="21">
        <f t="shared" si="12"/>
        <v>0</v>
      </c>
      <c r="U19" s="21">
        <f t="shared" si="13"/>
        <v>0</v>
      </c>
      <c r="V19" s="21">
        <f t="shared" si="14"/>
        <v>0</v>
      </c>
      <c r="W19" s="21">
        <f t="shared" si="15"/>
        <v>0</v>
      </c>
    </row>
    <row r="20" spans="1:23" x14ac:dyDescent="0.25">
      <c r="A20" s="111">
        <v>6</v>
      </c>
      <c r="B20" s="111"/>
      <c r="C20" s="111"/>
      <c r="D20" s="111"/>
      <c r="E20" s="111"/>
      <c r="F20" s="112"/>
      <c r="G20" s="21">
        <f t="shared" si="3"/>
        <v>0</v>
      </c>
      <c r="H20" s="114">
        <f t="shared" si="0"/>
        <v>0</v>
      </c>
      <c r="I20" s="21">
        <f t="shared" si="1"/>
        <v>0</v>
      </c>
      <c r="J20" s="21">
        <f t="shared" si="2"/>
        <v>0</v>
      </c>
      <c r="K20" s="21" t="str">
        <f>IF(E20&lt;=0,"",IF(D20&lt;=0,"УКАЖИТЕ НОМЕР МЕСЯЦА ",IF('№ 910 Декларация '!K17=1,IF(D20&gt;6,"ИСПРАВЬТЕ МЕСЯЦ",D20),IF(D20&lt;7,"ИСПРАВЬТЕ МЕСЯЦ",IF(D20&gt;12,"ИСПРАВЬТЕ МЕСЯЦ",D20-6)))))</f>
        <v/>
      </c>
      <c r="L20" s="21">
        <f t="shared" si="4"/>
        <v>0</v>
      </c>
      <c r="M20" s="21">
        <f t="shared" si="5"/>
        <v>0</v>
      </c>
      <c r="N20" s="21">
        <f t="shared" si="6"/>
        <v>0</v>
      </c>
      <c r="O20" s="21">
        <f t="shared" si="7"/>
        <v>0</v>
      </c>
      <c r="P20" s="21">
        <f t="shared" si="8"/>
        <v>0</v>
      </c>
      <c r="Q20" s="21">
        <f t="shared" si="9"/>
        <v>0</v>
      </c>
      <c r="R20" s="21">
        <f t="shared" si="10"/>
        <v>0</v>
      </c>
      <c r="S20" s="21">
        <f t="shared" si="11"/>
        <v>0</v>
      </c>
      <c r="T20" s="21">
        <f t="shared" si="12"/>
        <v>0</v>
      </c>
      <c r="U20" s="21">
        <f t="shared" si="13"/>
        <v>0</v>
      </c>
      <c r="V20" s="21">
        <f t="shared" si="14"/>
        <v>0</v>
      </c>
      <c r="W20" s="21">
        <f t="shared" si="15"/>
        <v>0</v>
      </c>
    </row>
    <row r="21" spans="1:23" x14ac:dyDescent="0.25">
      <c r="A21" s="111">
        <v>7</v>
      </c>
      <c r="B21" s="111"/>
      <c r="C21" s="111"/>
      <c r="D21" s="111"/>
      <c r="E21" s="111"/>
      <c r="F21" s="112"/>
      <c r="G21" s="21">
        <f t="shared" si="3"/>
        <v>0</v>
      </c>
      <c r="H21" s="114">
        <f t="shared" si="0"/>
        <v>0</v>
      </c>
      <c r="I21" s="21">
        <f t="shared" si="1"/>
        <v>0</v>
      </c>
      <c r="J21" s="21">
        <f t="shared" si="2"/>
        <v>0</v>
      </c>
      <c r="K21" s="21" t="str">
        <f>IF(E21&lt;=0,"",IF(D21&lt;=0,"УКАЖИТЕ НОМЕР МЕСЯЦА ",IF('№ 910 Декларация '!K18=1,IF(D21&gt;6,"ИСПРАВЬТЕ МЕСЯЦ",D21),IF(D21&lt;7,"ИСПРАВЬТЕ МЕСЯЦ",IF(D21&gt;12,"ИСПРАВЬТЕ МЕСЯЦ",D21-6)))))</f>
        <v/>
      </c>
      <c r="L21" s="21">
        <f t="shared" si="4"/>
        <v>0</v>
      </c>
      <c r="M21" s="21">
        <f t="shared" si="5"/>
        <v>0</v>
      </c>
      <c r="N21" s="21">
        <f t="shared" si="6"/>
        <v>0</v>
      </c>
      <c r="O21" s="21">
        <f t="shared" si="7"/>
        <v>0</v>
      </c>
      <c r="P21" s="21">
        <f t="shared" si="8"/>
        <v>0</v>
      </c>
      <c r="Q21" s="21">
        <f t="shared" si="9"/>
        <v>0</v>
      </c>
      <c r="R21" s="21">
        <f t="shared" si="10"/>
        <v>0</v>
      </c>
      <c r="S21" s="21">
        <f t="shared" si="11"/>
        <v>0</v>
      </c>
      <c r="T21" s="21">
        <f t="shared" si="12"/>
        <v>0</v>
      </c>
      <c r="U21" s="21">
        <f t="shared" si="13"/>
        <v>0</v>
      </c>
      <c r="V21" s="21">
        <f t="shared" si="14"/>
        <v>0</v>
      </c>
      <c r="W21" s="21">
        <f t="shared" si="15"/>
        <v>0</v>
      </c>
    </row>
    <row r="22" spans="1:23" x14ac:dyDescent="0.25">
      <c r="A22" s="111">
        <v>8</v>
      </c>
      <c r="B22" s="111"/>
      <c r="C22" s="111"/>
      <c r="D22" s="111"/>
      <c r="E22" s="111"/>
      <c r="F22" s="112"/>
      <c r="G22" s="21">
        <f t="shared" si="3"/>
        <v>0</v>
      </c>
      <c r="H22" s="114">
        <f t="shared" si="0"/>
        <v>0</v>
      </c>
      <c r="I22" s="21">
        <f t="shared" si="1"/>
        <v>0</v>
      </c>
      <c r="J22" s="21">
        <f t="shared" si="2"/>
        <v>0</v>
      </c>
      <c r="K22" s="21" t="str">
        <f>IF(E22&lt;=0,"",IF(D22&lt;=0,"УКАЖИТЕ НОМЕР МЕСЯЦА ",IF('№ 910 Декларация '!K19=1,IF(D22&gt;6,"ИСПРАВЬТЕ МЕСЯЦ",D22),IF(D22&lt;7,"ИСПРАВЬТЕ МЕСЯЦ",IF(D22&gt;12,"ИСПРАВЬТЕ МЕСЯЦ",D22-6)))))</f>
        <v/>
      </c>
      <c r="L22" s="21">
        <f t="shared" si="4"/>
        <v>0</v>
      </c>
      <c r="M22" s="21">
        <f t="shared" si="5"/>
        <v>0</v>
      </c>
      <c r="N22" s="21">
        <f t="shared" si="6"/>
        <v>0</v>
      </c>
      <c r="O22" s="21">
        <f t="shared" si="7"/>
        <v>0</v>
      </c>
      <c r="P22" s="21">
        <f t="shared" si="8"/>
        <v>0</v>
      </c>
      <c r="Q22" s="21">
        <f t="shared" si="9"/>
        <v>0</v>
      </c>
      <c r="R22" s="21">
        <f t="shared" si="10"/>
        <v>0</v>
      </c>
      <c r="S22" s="21">
        <f t="shared" si="11"/>
        <v>0</v>
      </c>
      <c r="T22" s="21">
        <f t="shared" si="12"/>
        <v>0</v>
      </c>
      <c r="U22" s="21">
        <f t="shared" si="13"/>
        <v>0</v>
      </c>
      <c r="V22" s="21">
        <f t="shared" si="14"/>
        <v>0</v>
      </c>
      <c r="W22" s="21">
        <f t="shared" si="15"/>
        <v>0</v>
      </c>
    </row>
    <row r="23" spans="1:23" x14ac:dyDescent="0.25">
      <c r="A23" s="111">
        <v>9</v>
      </c>
      <c r="B23" s="111"/>
      <c r="C23" s="111"/>
      <c r="D23" s="111"/>
      <c r="E23" s="111"/>
      <c r="F23" s="112"/>
      <c r="G23" s="21">
        <f t="shared" si="3"/>
        <v>0</v>
      </c>
      <c r="H23" s="114">
        <f t="shared" si="0"/>
        <v>0</v>
      </c>
      <c r="I23" s="21">
        <f t="shared" si="1"/>
        <v>0</v>
      </c>
      <c r="J23" s="21">
        <f t="shared" si="2"/>
        <v>0</v>
      </c>
      <c r="K23" s="21" t="str">
        <f>IF(E23&lt;=0,"",IF(D23&lt;=0,"УКАЖИТЕ НОМЕР МЕСЯЦА ",IF('№ 910 Декларация '!K20=1,IF(D23&gt;6,"ИСПРАВЬТЕ МЕСЯЦ",D23),IF(D23&lt;7,"ИСПРАВЬТЕ МЕСЯЦ",IF(D23&gt;12,"ИСПРАВЬТЕ МЕСЯЦ",D23-6)))))</f>
        <v/>
      </c>
      <c r="L23" s="21">
        <f t="shared" si="4"/>
        <v>0</v>
      </c>
      <c r="M23" s="21">
        <f t="shared" si="5"/>
        <v>0</v>
      </c>
      <c r="N23" s="21">
        <f t="shared" si="6"/>
        <v>0</v>
      </c>
      <c r="O23" s="21">
        <f t="shared" si="7"/>
        <v>0</v>
      </c>
      <c r="P23" s="21">
        <f t="shared" si="8"/>
        <v>0</v>
      </c>
      <c r="Q23" s="21">
        <f t="shared" si="9"/>
        <v>0</v>
      </c>
      <c r="R23" s="21">
        <f t="shared" si="10"/>
        <v>0</v>
      </c>
      <c r="S23" s="21">
        <f t="shared" si="11"/>
        <v>0</v>
      </c>
      <c r="T23" s="21">
        <f t="shared" si="12"/>
        <v>0</v>
      </c>
      <c r="U23" s="21">
        <f t="shared" si="13"/>
        <v>0</v>
      </c>
      <c r="V23" s="21">
        <f t="shared" si="14"/>
        <v>0</v>
      </c>
      <c r="W23" s="21">
        <f t="shared" si="15"/>
        <v>0</v>
      </c>
    </row>
    <row r="24" spans="1:23" x14ac:dyDescent="0.25">
      <c r="A24" s="111">
        <v>10</v>
      </c>
      <c r="B24" s="111"/>
      <c r="C24" s="111"/>
      <c r="D24" s="111"/>
      <c r="E24" s="111"/>
      <c r="F24" s="112"/>
      <c r="G24" s="21">
        <f t="shared" si="3"/>
        <v>0</v>
      </c>
      <c r="H24" s="114">
        <f t="shared" si="0"/>
        <v>0</v>
      </c>
      <c r="I24" s="21">
        <f t="shared" si="1"/>
        <v>0</v>
      </c>
      <c r="J24" s="21">
        <f t="shared" si="2"/>
        <v>0</v>
      </c>
      <c r="K24" s="21" t="str">
        <f>IF(E24&lt;=0,"",IF(D24&lt;=0,"УКАЖИТЕ НОМЕР МЕСЯЦА ",IF('№ 910 Декларация '!K21=1,IF(D24&gt;6,"ИСПРАВЬТЕ МЕСЯЦ",D24),IF(D24&lt;7,"ИСПРАВЬТЕ МЕСЯЦ",IF(D24&gt;12,"ИСПРАВЬТЕ МЕСЯЦ",D24-6)))))</f>
        <v/>
      </c>
      <c r="L24" s="21">
        <f t="shared" si="4"/>
        <v>0</v>
      </c>
      <c r="M24" s="21">
        <f t="shared" si="5"/>
        <v>0</v>
      </c>
      <c r="N24" s="21">
        <f t="shared" si="6"/>
        <v>0</v>
      </c>
      <c r="O24" s="21">
        <f t="shared" si="7"/>
        <v>0</v>
      </c>
      <c r="P24" s="21">
        <f t="shared" si="8"/>
        <v>0</v>
      </c>
      <c r="Q24" s="21">
        <f t="shared" si="9"/>
        <v>0</v>
      </c>
      <c r="R24" s="21">
        <f t="shared" si="10"/>
        <v>0</v>
      </c>
      <c r="S24" s="21">
        <f t="shared" si="11"/>
        <v>0</v>
      </c>
      <c r="T24" s="21">
        <f t="shared" si="12"/>
        <v>0</v>
      </c>
      <c r="U24" s="21">
        <f t="shared" si="13"/>
        <v>0</v>
      </c>
      <c r="V24" s="21">
        <f t="shared" si="14"/>
        <v>0</v>
      </c>
      <c r="W24" s="21">
        <f t="shared" si="15"/>
        <v>0</v>
      </c>
    </row>
    <row r="25" spans="1:23" x14ac:dyDescent="0.25">
      <c r="A25" s="111">
        <v>11</v>
      </c>
      <c r="B25" s="111"/>
      <c r="C25" s="111"/>
      <c r="D25" s="111"/>
      <c r="E25" s="111"/>
      <c r="F25" s="112"/>
      <c r="G25" s="21">
        <f t="shared" si="3"/>
        <v>0</v>
      </c>
      <c r="H25" s="114">
        <f t="shared" si="0"/>
        <v>0</v>
      </c>
      <c r="I25" s="21">
        <f t="shared" si="1"/>
        <v>0</v>
      </c>
      <c r="J25" s="21">
        <f t="shared" si="2"/>
        <v>0</v>
      </c>
      <c r="K25" s="21" t="str">
        <f>IF(E25&lt;=0,"",IF(D25&lt;=0,"УКАЖИТЕ НОМЕР МЕСЯЦА ",IF('№ 910 Декларация '!K22=1,IF(D25&gt;6,"ИСПРАВЬТЕ МЕСЯЦ",D25),IF(D25&lt;7,"ИСПРАВЬТЕ МЕСЯЦ",IF(D25&gt;12,"ИСПРАВЬТЕ МЕСЯЦ",D25-6)))))</f>
        <v/>
      </c>
      <c r="L25" s="21">
        <f t="shared" si="4"/>
        <v>0</v>
      </c>
      <c r="M25" s="21">
        <f t="shared" si="5"/>
        <v>0</v>
      </c>
      <c r="N25" s="21">
        <f t="shared" si="6"/>
        <v>0</v>
      </c>
      <c r="O25" s="21">
        <f t="shared" si="7"/>
        <v>0</v>
      </c>
      <c r="P25" s="21">
        <f t="shared" si="8"/>
        <v>0</v>
      </c>
      <c r="Q25" s="21">
        <f t="shared" si="9"/>
        <v>0</v>
      </c>
      <c r="R25" s="21">
        <f t="shared" si="10"/>
        <v>0</v>
      </c>
      <c r="S25" s="21">
        <f t="shared" si="11"/>
        <v>0</v>
      </c>
      <c r="T25" s="21">
        <f t="shared" si="12"/>
        <v>0</v>
      </c>
      <c r="U25" s="21">
        <f t="shared" si="13"/>
        <v>0</v>
      </c>
      <c r="V25" s="21">
        <f t="shared" si="14"/>
        <v>0</v>
      </c>
      <c r="W25" s="21">
        <f t="shared" si="15"/>
        <v>0</v>
      </c>
    </row>
    <row r="26" spans="1:23" x14ac:dyDescent="0.25">
      <c r="A26" s="111">
        <v>12</v>
      </c>
      <c r="B26" s="111"/>
      <c r="C26" s="111"/>
      <c r="D26" s="111"/>
      <c r="E26" s="111"/>
      <c r="F26" s="112"/>
      <c r="G26" s="21">
        <f t="shared" si="3"/>
        <v>0</v>
      </c>
      <c r="H26" s="114">
        <f t="shared" si="0"/>
        <v>0</v>
      </c>
      <c r="I26" s="21">
        <f t="shared" si="1"/>
        <v>0</v>
      </c>
      <c r="J26" s="21">
        <f t="shared" si="2"/>
        <v>0</v>
      </c>
      <c r="K26" s="21" t="str">
        <f>IF(E26&lt;=0,"",IF(D26&lt;=0,"УКАЖИТЕ НОМЕР МЕСЯЦА ",IF('№ 910 Декларация '!K23=1,IF(D26&gt;6,"ИСПРАВЬТЕ МЕСЯЦ",D26),IF(D26&lt;7,"ИСПРАВЬТЕ МЕСЯЦ",IF(D26&gt;12,"ИСПРАВЬТЕ МЕСЯЦ",D26-6)))))</f>
        <v/>
      </c>
      <c r="L26" s="21">
        <f t="shared" si="4"/>
        <v>0</v>
      </c>
      <c r="M26" s="21">
        <f t="shared" si="5"/>
        <v>0</v>
      </c>
      <c r="N26" s="21">
        <f t="shared" si="6"/>
        <v>0</v>
      </c>
      <c r="O26" s="21">
        <f t="shared" si="7"/>
        <v>0</v>
      </c>
      <c r="P26" s="21">
        <f t="shared" si="8"/>
        <v>0</v>
      </c>
      <c r="Q26" s="21">
        <f t="shared" si="9"/>
        <v>0</v>
      </c>
      <c r="R26" s="21">
        <f t="shared" si="10"/>
        <v>0</v>
      </c>
      <c r="S26" s="21">
        <f t="shared" si="11"/>
        <v>0</v>
      </c>
      <c r="T26" s="21">
        <f t="shared" si="12"/>
        <v>0</v>
      </c>
      <c r="U26" s="21">
        <f t="shared" si="13"/>
        <v>0</v>
      </c>
      <c r="V26" s="21">
        <f t="shared" si="14"/>
        <v>0</v>
      </c>
      <c r="W26" s="21">
        <f t="shared" si="15"/>
        <v>0</v>
      </c>
    </row>
    <row r="27" spans="1:23" s="117" customFormat="1" ht="14.25" x14ac:dyDescent="0.2">
      <c r="A27" s="255" t="s">
        <v>81</v>
      </c>
      <c r="B27" s="256"/>
      <c r="C27" s="115"/>
      <c r="D27" s="115"/>
      <c r="E27" s="116">
        <f>SUM(E15:E26)</f>
        <v>0</v>
      </c>
      <c r="F27" s="116">
        <f>SUM(F15:F26)</f>
        <v>0</v>
      </c>
      <c r="G27" s="116">
        <f>SUM(G15:G26)</f>
        <v>0</v>
      </c>
      <c r="H27" s="116"/>
      <c r="I27" s="116">
        <f>SUM(I15:I26)</f>
        <v>0</v>
      </c>
      <c r="J27" s="116">
        <f>SUM(J15:J26)</f>
        <v>0</v>
      </c>
      <c r="K27" s="116"/>
      <c r="L27" s="116">
        <f t="shared" ref="L27:W27" si="16">SUM(L15:L26)</f>
        <v>0</v>
      </c>
      <c r="M27" s="116">
        <f t="shared" si="16"/>
        <v>0</v>
      </c>
      <c r="N27" s="116">
        <f t="shared" si="16"/>
        <v>0</v>
      </c>
      <c r="O27" s="116">
        <f t="shared" si="16"/>
        <v>0</v>
      </c>
      <c r="P27" s="116">
        <f t="shared" si="16"/>
        <v>0</v>
      </c>
      <c r="Q27" s="116">
        <f t="shared" si="16"/>
        <v>0</v>
      </c>
      <c r="R27" s="116">
        <f t="shared" si="16"/>
        <v>0</v>
      </c>
      <c r="S27" s="116">
        <f t="shared" si="16"/>
        <v>0</v>
      </c>
      <c r="T27" s="116">
        <f t="shared" si="16"/>
        <v>0</v>
      </c>
      <c r="U27" s="116">
        <f t="shared" si="16"/>
        <v>0</v>
      </c>
      <c r="V27" s="116">
        <f t="shared" si="16"/>
        <v>0</v>
      </c>
      <c r="W27" s="116">
        <f t="shared" si="16"/>
        <v>0</v>
      </c>
    </row>
    <row r="28" spans="1:23" x14ac:dyDescent="0.25">
      <c r="A28" s="47"/>
      <c r="B28" s="47"/>
      <c r="C28" s="48"/>
      <c r="D28" s="48"/>
      <c r="E28" s="48"/>
    </row>
    <row r="29" spans="1:23" x14ac:dyDescent="0.25">
      <c r="A29" s="49" t="s">
        <v>70</v>
      </c>
      <c r="B29" s="40"/>
      <c r="C29"/>
      <c r="D29"/>
      <c r="E29"/>
    </row>
    <row r="30" spans="1:23" x14ac:dyDescent="0.25">
      <c r="A30" s="40"/>
      <c r="B30" s="40"/>
      <c r="C30"/>
      <c r="D30"/>
      <c r="E30"/>
    </row>
    <row r="31" spans="1:23" x14ac:dyDescent="0.25">
      <c r="A31" s="47"/>
      <c r="B31" s="47"/>
      <c r="C31" s="48"/>
      <c r="D31" s="48"/>
      <c r="E31" s="48"/>
    </row>
    <row r="32" spans="1:23" x14ac:dyDescent="0.25">
      <c r="A32" s="49" t="s">
        <v>71</v>
      </c>
      <c r="B32" s="40"/>
      <c r="C32"/>
      <c r="D32"/>
      <c r="E32"/>
    </row>
    <row r="33" spans="1:5" x14ac:dyDescent="0.25">
      <c r="A33" s="40"/>
      <c r="B33" s="40"/>
      <c r="C33"/>
      <c r="D33"/>
      <c r="E33"/>
    </row>
    <row r="34" spans="1:5" x14ac:dyDescent="0.25">
      <c r="A34" s="47"/>
      <c r="B34" s="47"/>
      <c r="C34" s="48"/>
      <c r="D34" s="48"/>
      <c r="E34" s="48"/>
    </row>
    <row r="35" spans="1:5" x14ac:dyDescent="0.25">
      <c r="A35" s="49" t="s">
        <v>82</v>
      </c>
      <c r="B35" s="40"/>
      <c r="C35"/>
      <c r="D35"/>
      <c r="E35"/>
    </row>
    <row r="36" spans="1:5" x14ac:dyDescent="0.25">
      <c r="A36" s="40"/>
      <c r="B36" s="40"/>
      <c r="C36"/>
      <c r="D36"/>
      <c r="E36"/>
    </row>
    <row r="37" spans="1:5" x14ac:dyDescent="0.25">
      <c r="A37" s="47"/>
      <c r="B37" s="47"/>
      <c r="C37" s="48"/>
      <c r="D37" s="54"/>
      <c r="E37"/>
    </row>
    <row r="38" spans="1:5" x14ac:dyDescent="0.25">
      <c r="A38" s="49" t="s">
        <v>72</v>
      </c>
      <c r="B38" s="40"/>
      <c r="C38"/>
      <c r="D38"/>
      <c r="E38"/>
    </row>
    <row r="39" spans="1:5" x14ac:dyDescent="0.25">
      <c r="A39" s="54"/>
      <c r="B39" s="54"/>
      <c r="C39" s="54"/>
      <c r="D39" s="54"/>
      <c r="E39" s="54"/>
    </row>
  </sheetData>
  <mergeCells count="8">
    <mergeCell ref="T14:U14"/>
    <mergeCell ref="V14:W14"/>
    <mergeCell ref="A10:G10"/>
    <mergeCell ref="A27:B27"/>
    <mergeCell ref="L14:M14"/>
    <mergeCell ref="N14:O14"/>
    <mergeCell ref="P14:Q14"/>
    <mergeCell ref="R14:S14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workbookViewId="0">
      <selection activeCell="L23" sqref="L2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введение</vt:lpstr>
      <vt:lpstr>№ 910 Декларация </vt:lpstr>
      <vt:lpstr>№ 1доход </vt:lpstr>
      <vt:lpstr>№ 2 Начис. доходы работ.  </vt:lpstr>
      <vt:lpstr>№ 2.1 Начис. доходы работ</vt:lpstr>
      <vt:lpstr>№ 2.2 Начис. доходы работ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№4 Дивиденды</vt:lpstr>
      <vt:lpstr>№ 3 Договора ГПХ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Татьяна Боревич</cp:lastModifiedBy>
  <cp:lastPrinted>2015-06-29T01:54:51Z</cp:lastPrinted>
  <dcterms:created xsi:type="dcterms:W3CDTF">2012-08-23T02:55:12Z</dcterms:created>
  <dcterms:modified xsi:type="dcterms:W3CDTF">2018-01-17T11:17:24Z</dcterms:modified>
</cp:coreProperties>
</file>